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5" windowWidth="8970" windowHeight="11595" activeTab="2"/>
  </bookViews>
  <sheets>
    <sheet name="Тепло" sheetId="1" r:id="rId1"/>
    <sheet name="Стоки" sheetId="2" r:id="rId2"/>
    <sheet name="ХВС" sheetId="3" r:id="rId3"/>
  </sheets>
  <definedNames>
    <definedName name="_xlnm.Print_Area" localSheetId="1">'Стоки'!$A$1:$E$37</definedName>
    <definedName name="_xlnm.Print_Area" localSheetId="0">'Тепло'!$A$1:$E$51</definedName>
    <definedName name="_xlnm.Print_Area" localSheetId="2">'ХВС'!$A$1:$E$43</definedName>
  </definedNames>
  <calcPr fullCalcOnLoad="1"/>
</workbook>
</file>

<file path=xl/sharedStrings.xml><?xml version="1.0" encoding="utf-8"?>
<sst xmlns="http://schemas.openxmlformats.org/spreadsheetml/2006/main" count="374" uniqueCount="174">
  <si>
    <t>Наименование п. стандартов раскрытия</t>
  </si>
  <si>
    <t>Наименование показателя</t>
  </si>
  <si>
    <t>Ед. изм.</t>
  </si>
  <si>
    <t>а)</t>
  </si>
  <si>
    <t>виды регулируемой деятельности</t>
  </si>
  <si>
    <t>б)</t>
  </si>
  <si>
    <t xml:space="preserve">о выручке от регулируемой деятельности </t>
  </si>
  <si>
    <t>выручка от регулируемой деятельности</t>
  </si>
  <si>
    <t>тыс.руб.</t>
  </si>
  <si>
    <t xml:space="preserve">в) </t>
  </si>
  <si>
    <t>себестоимость</t>
  </si>
  <si>
    <t>расходы на оплату покупной холодной воды, приобретаемой от других организаций для последующей передачи потребителям;</t>
  </si>
  <si>
    <t>расходы на покупаемую электрическую энергию (мощность), потребляемую оборудованием, используемым в технологическом процессе, с указанием средневзвешенной стоимости 1 кВтч и объеме приобретения электрической энергии;</t>
  </si>
  <si>
    <t>расходы на покупаемую электрическую энергию</t>
  </si>
  <si>
    <t>объем потребления электроэнергии</t>
  </si>
  <si>
    <t>тыс. кВтчас</t>
  </si>
  <si>
    <t>средневзвешенная стоимость 1 кВтч</t>
  </si>
  <si>
    <t>руб.</t>
  </si>
  <si>
    <t>расходы на химреагенты, используемые в технологическом процессе;</t>
  </si>
  <si>
    <t>расходы на химреагенты</t>
  </si>
  <si>
    <t>расходы на оплату труда и отчисления на социальные нужды основного производственного персонала;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</si>
  <si>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</si>
  <si>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</si>
  <si>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процессе;</t>
  </si>
  <si>
    <t>расходы на амортизацию основных производственных средств</t>
  </si>
  <si>
    <t>общепроизводственные (цеховые) расходы, в том числе расходы на оплату труда и отчисления на социальные нужды;</t>
  </si>
  <si>
    <t>общепроизводственные (цеховые) расходы</t>
  </si>
  <si>
    <t>общехозяйственные (управленческие) расходы, в том числе расходы на оплату труда и отчисления на социальные нужды;</t>
  </si>
  <si>
    <t>общехозяйственные (управленческие) расходы</t>
  </si>
  <si>
    <t xml:space="preserve">расходы на ремонт (капитальный и текущий) основных производственных средств; 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</si>
  <si>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</si>
  <si>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выполняемого по договорам с организациями на проведение регламентных работ в рамках технологического процесса;</t>
  </si>
  <si>
    <t>расходы на услуги производственного характера, выполняемого по договорам с организациями на проведение регламентных работ в рамках технологического процесса</t>
  </si>
  <si>
    <t>г)</t>
  </si>
  <si>
    <t xml:space="preserve">о валовой прибыли от продажи товаров и услуг по регулируемому виду деятельности; </t>
  </si>
  <si>
    <t>валовая прибыль</t>
  </si>
  <si>
    <t>д)</t>
  </si>
  <si>
    <t>е)</t>
  </si>
  <si>
    <t>об изменении стоимости основных фондов, в том числе за счет ввода (вывода) их из эксплуатации;</t>
  </si>
  <si>
    <t>з)</t>
  </si>
  <si>
    <t>об объеме поднятой воды;</t>
  </si>
  <si>
    <t>объем поднятой воды</t>
  </si>
  <si>
    <t>тыс.куб.м</t>
  </si>
  <si>
    <t>об объеме покупной воды;</t>
  </si>
  <si>
    <t>объем покупной воды</t>
  </si>
  <si>
    <t>к)</t>
  </si>
  <si>
    <t>об объеме воды, пропущенные через очистные сооружения;</t>
  </si>
  <si>
    <t>объем воды пропущенной через очистные сооружения</t>
  </si>
  <si>
    <t>л)</t>
  </si>
  <si>
    <t>об объеме отпущенной потребителям воды, включая объемы, отпущенные по приборам учета и по нормативам потребления (расчетным методом);</t>
  </si>
  <si>
    <t>объем воды отпущенный потребителям</t>
  </si>
  <si>
    <t>объем воды отпущенный потребителям по приборам учета</t>
  </si>
  <si>
    <t>объем воды отпущенный потребителям по нормативам</t>
  </si>
  <si>
    <t>м)</t>
  </si>
  <si>
    <t>о потерях воды в сетях (от передано воды в сеть, всего);</t>
  </si>
  <si>
    <t>уровень потерь воды в сетях</t>
  </si>
  <si>
    <t>%</t>
  </si>
  <si>
    <t>н)</t>
  </si>
  <si>
    <t>о протяженности водопроводных сетей (в однотрубном исчислении);</t>
  </si>
  <si>
    <t>протяженность водопроводных сетей</t>
  </si>
  <si>
    <t>км</t>
  </si>
  <si>
    <t>о)</t>
  </si>
  <si>
    <t>о количестве скважин;</t>
  </si>
  <si>
    <t>количество скважин</t>
  </si>
  <si>
    <t>шт.</t>
  </si>
  <si>
    <t>п)</t>
  </si>
  <si>
    <t>о количестве подкачивающих насосных станций;</t>
  </si>
  <si>
    <t>количество подкачивающих насосных станций (2-го и 3-го подъема)</t>
  </si>
  <si>
    <t>р)</t>
  </si>
  <si>
    <t>о среднесписочной численности основного производственного персонала;</t>
  </si>
  <si>
    <t>среднесписочная численность основного производственного персонал</t>
  </si>
  <si>
    <t>чел.</t>
  </si>
  <si>
    <t>с)</t>
  </si>
  <si>
    <t>удельный расход электроэнергии</t>
  </si>
  <si>
    <t>кВтч/куб.м</t>
  </si>
  <si>
    <t>т)</t>
  </si>
  <si>
    <t>о расходе воды на собственные нужды, в том числе хозяйственно-бытовые, нужды (от поднято воды, всего)</t>
  </si>
  <si>
    <t>уровень расхода воды на собственные нужды</t>
  </si>
  <si>
    <t>у)</t>
  </si>
  <si>
    <t>о показателе использования производственных объектов (по объему перекачки) по отношению к пиковому дню отчетного года.</t>
  </si>
  <si>
    <t>показатель использования производственных объектов</t>
  </si>
  <si>
    <t xml:space="preserve">о виде регулируемой деятельности </t>
  </si>
  <si>
    <t>Значение показателя</t>
  </si>
  <si>
    <t>о себестоимости производимых товаров (оказываемых услуг) по регулируемому виду деятельности, включающей:</t>
  </si>
  <si>
    <t>расходы на покупаемую тепловую энергию (мощность)</t>
  </si>
  <si>
    <t>расходы на покупаемое топливо</t>
  </si>
  <si>
    <t>объем потребления топлива</t>
  </si>
  <si>
    <t>стоимость (за единицу объема)</t>
  </si>
  <si>
    <t>тыс.м3</t>
  </si>
  <si>
    <t>расходы на приобретение холодной воды</t>
  </si>
  <si>
    <t>расходы на приобретение холодной воды, используемой в технологическом процессе;</t>
  </si>
  <si>
    <t>расходы на покупаемую тепловую энергию (мощность);</t>
  </si>
  <si>
    <t>расходы на топливо с указанием по каждому виду топлива стоимости (за единицу объема), объема и способа его приобретения;</t>
  </si>
  <si>
    <t>расходы на аренду имущества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</si>
  <si>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</t>
  </si>
  <si>
    <t xml:space="preserve">о чистой прибыли  по регулируемому виду деятельности с указанием  размера ее расходования на финансирование мероприятий, предусмотренных инвестиционной программой регулируемой организации по развитию системы теплоснабжения; </t>
  </si>
  <si>
    <t>о виде регулируемой деятельности;</t>
  </si>
  <si>
    <t>о выручке от регулируемой деятельности;</t>
  </si>
  <si>
    <t xml:space="preserve">и) </t>
  </si>
  <si>
    <t>Гкал/ч</t>
  </si>
  <si>
    <t>присоединенная нагрузка</t>
  </si>
  <si>
    <t>тыс.Гкал</t>
  </si>
  <si>
    <t>объем вырабатываемой тепловой энергии</t>
  </si>
  <si>
    <t>объем тепловой энергии отпущенный потребителям</t>
  </si>
  <si>
    <t>объем тепловой энергии отпущенный потребителям по приборам учета</t>
  </si>
  <si>
    <t>объем тепловой энергии отпущенный потребителям по нормативам</t>
  </si>
  <si>
    <t>объем покупаемой тепловой энергии</t>
  </si>
  <si>
    <t>уровень потерь тепловой энергии в сетях</t>
  </si>
  <si>
    <t>протяженность магистральных сетей</t>
  </si>
  <si>
    <t>протяженность разводящих сетей</t>
  </si>
  <si>
    <t>протяженность тепловых вводов</t>
  </si>
  <si>
    <t>о количестве теплоэлектростанций;</t>
  </si>
  <si>
    <t>количество теплоэлектростанций</t>
  </si>
  <si>
    <t>о протяженности разводящих сетей (в однотрубном исчислении);</t>
  </si>
  <si>
    <t>о протяженности магистральных сетей и тепловых вводов (в однотрубном исчислении);</t>
  </si>
  <si>
    <t>о технологических потерях тепловой энергии при передаче по тепловым сетям;</t>
  </si>
  <si>
    <t>об объеме тепловой энергии, отпускаемой потребителям, в том числе об объемах, отпущенных по приборам учета и по нормативам потребления (расчетным методом);</t>
  </si>
  <si>
    <t>об объеме покупаемой регулируемой организацией тепловой энергии;</t>
  </si>
  <si>
    <t>об объеме вырабатываемой регулируемой организацией тепловой энергией;</t>
  </si>
  <si>
    <t>о присоединенной нагрузке;</t>
  </si>
  <si>
    <t>об установленной тепловой мощности;</t>
  </si>
  <si>
    <t>о количестве тепловых станций и котельных;</t>
  </si>
  <si>
    <t>количество тепловых станций</t>
  </si>
  <si>
    <t>количество котельных</t>
  </si>
  <si>
    <t>о количестве тепловых пунктов;</t>
  </si>
  <si>
    <t>среднесписочная численность основного производственного персонала</t>
  </si>
  <si>
    <t>ф)</t>
  </si>
  <si>
    <t>об удельном расходе условного топлива на единицу тепловой энергии, отпускаемой в тепловую сеть</t>
  </si>
  <si>
    <t>удельный расход условного топлива на единицу тепловой энергии, отпускаемой в тепловую сеть</t>
  </si>
  <si>
    <t>кг у.т./Гкал</t>
  </si>
  <si>
    <t>х)</t>
  </si>
  <si>
    <t>об удельном расходе электрической энергии на единицу тепловой энергии, отпускаемой в тепловую сеть</t>
  </si>
  <si>
    <t>удельный расход электроэнергии на единицу тепловой энергии, отпускаемой в тепловую сеть</t>
  </si>
  <si>
    <t>ц)</t>
  </si>
  <si>
    <t>об удельном расходе холодной воды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</si>
  <si>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</si>
  <si>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куб.м/Гкал</t>
  </si>
  <si>
    <t>об удельном расходе электроэнергии на подачу воды в сеть</t>
  </si>
  <si>
    <t>№ п/п</t>
  </si>
  <si>
    <t>Основной вид деятельности - водоснабжение. Стадии технологического процесса - подъем воды, очистка воды, транспортировка воды по сетям водоснабжения.</t>
  </si>
  <si>
    <t>Основной вид деятельности - водоотведение. Стадии технологического процесса - перекачка стоков, очистка стоков, транспортировка стоков по канализационным сетям.</t>
  </si>
  <si>
    <t>расходы на оплату услуг по перекачке и очистке сточных вод другими организациями;</t>
  </si>
  <si>
    <t>о количестве насосных станций и очистных сооружений;</t>
  </si>
  <si>
    <t>количество насосных станций</t>
  </si>
  <si>
    <t>о протяженности канализационных сетей (в однотрубном исчислении);</t>
  </si>
  <si>
    <t>протяженность канализационных сетей</t>
  </si>
  <si>
    <t>об объеме сточных вод, принятых от потребителей оказываемых услуг;</t>
  </si>
  <si>
    <t>объем сточных вод, принятых от потребителей оказываемых услуг</t>
  </si>
  <si>
    <t>об объеме сточных вод, принятых от других регелируемых организаций в сфере водоотведения и (или) очистки сточных вод;</t>
  </si>
  <si>
    <t>объем сточных вод, принятых от других регелируемых организаций в сфере водоотведения и (или) очистки сточных вод</t>
  </si>
  <si>
    <t>об объеме сточных вод, пропущенных через очистные сооружения;</t>
  </si>
  <si>
    <t>объем сточных вод, пропущенных через очистные сооружения</t>
  </si>
  <si>
    <t>о среднесписочной численности основного производственного персонала.</t>
  </si>
  <si>
    <t>руб./тыс.м3</t>
  </si>
  <si>
    <t>руб./кВт.ч.</t>
  </si>
  <si>
    <t>кВтч/Гкал.</t>
  </si>
  <si>
    <t>чистая прибыль</t>
  </si>
  <si>
    <t>Информация об основных показателях финансово-хозяйственной деятельности ЛГ МУП "УТВиВ" ,</t>
  </si>
  <si>
    <t>включая структуру основных производственных затрат (в части регулируемой деятельности)</t>
  </si>
  <si>
    <t>в сфере теплоснабжения и сфере оказания услуг по передаче тепловой энергии.</t>
  </si>
  <si>
    <t>в сфере водоотведения.</t>
  </si>
  <si>
    <t>в сфере холодного водоснабжения.</t>
  </si>
  <si>
    <t>-</t>
  </si>
  <si>
    <t xml:space="preserve"> -</t>
  </si>
  <si>
    <t>стоимость основных фондов по состоянию на 01.01.2012г.</t>
  </si>
  <si>
    <t>очистных сооружений</t>
  </si>
  <si>
    <t>тепловая мощность</t>
  </si>
  <si>
    <t>количество тепловых пунктов</t>
  </si>
  <si>
    <t>Информация об основных показателях финансово-хозяйственной деятельности ЛГ МУП "УТВиВ",</t>
  </si>
  <si>
    <t>стоимость основных фондов по состоянию на 31.12.2012г.</t>
  </si>
  <si>
    <t>за 2013 год.</t>
  </si>
  <si>
    <t>Основной вид деятельности - производство и передача теплоэнергии . Стадии технологического процесса - производство теплоэнергии, передача теплоэнергии по сетям теплоснабжения.</t>
  </si>
  <si>
    <t>стоимость основных фондов по состоянию на 01.01.2013г.</t>
  </si>
  <si>
    <t>стоимость основных фондов по состоянию на 31.12.2013г.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</si>
</sst>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_-* #,##0_р_._-;\-* #,##0_р_._-;_-* &quot;-&quot;??_р_._-;_-@_-"/>
    <numFmt numFmtId="182" formatCode="#,##0.0"/>
    <numFmt numFmtId="183" formatCode="#,##0.000"/>
    <numFmt numFmtId="184" formatCode="_-* #,##0.0_р_._-;\-* #,##0.0_р_._-;_-* &quot;-&quot;??_р_._-;_-@_-"/>
    <numFmt numFmtId="185" formatCode="_-* #,##0.000_р_._-;\-* #,##0.000_р_._-;_-* &quot;-&quot;??_р_._-;_-@_-"/>
    <numFmt numFmtId="186" formatCode="_(* #,##0.000_);_(* \(#,##0.000\);_(* &quot;-&quot;??_);_(@_)"/>
    <numFmt numFmtId="187" formatCode="_(* #,##0.0000_);_(* \(#,##0.0000\);_(* &quot;-&quot;??_);_(@_)"/>
    <numFmt numFmtId="188" formatCode="0.000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18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11" xfId="0" applyFont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1" fillId="0" borderId="10" xfId="58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182" fontId="1" fillId="0" borderId="10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="75" zoomScaleNormal="75" zoomScalePageLayoutView="0" workbookViewId="0" topLeftCell="A6">
      <pane xSplit="2" ySplit="1" topLeftCell="C25" activePane="bottomRight" state="frozen"/>
      <selection pane="topLeft" activeCell="A6" sqref="A6"/>
      <selection pane="topRight" activeCell="C6" sqref="C6"/>
      <selection pane="bottomLeft" activeCell="A7" sqref="A7"/>
      <selection pane="bottomRight" activeCell="E32" sqref="E32"/>
    </sheetView>
  </sheetViews>
  <sheetFormatPr defaultColWidth="9.140625" defaultRowHeight="12.75"/>
  <cols>
    <col min="1" max="1" width="6.140625" style="11" customWidth="1"/>
    <col min="2" max="2" width="49.140625" style="0" customWidth="1"/>
    <col min="3" max="3" width="27.57421875" style="0" customWidth="1"/>
    <col min="4" max="4" width="16.421875" style="0" customWidth="1"/>
    <col min="5" max="5" width="29.421875" style="11" customWidth="1"/>
  </cols>
  <sheetData>
    <row r="1" spans="1:5" s="26" customFormat="1" ht="24.75" customHeight="1">
      <c r="A1" s="46" t="s">
        <v>168</v>
      </c>
      <c r="B1" s="46"/>
      <c r="C1" s="46"/>
      <c r="D1" s="46"/>
      <c r="E1" s="46"/>
    </row>
    <row r="2" spans="1:5" s="26" customFormat="1" ht="23.25" customHeight="1">
      <c r="A2" s="46" t="s">
        <v>158</v>
      </c>
      <c r="B2" s="46"/>
      <c r="C2" s="46"/>
      <c r="D2" s="46"/>
      <c r="E2" s="46"/>
    </row>
    <row r="3" spans="1:5" s="26" customFormat="1" ht="27" customHeight="1">
      <c r="A3" s="46" t="s">
        <v>159</v>
      </c>
      <c r="B3" s="46"/>
      <c r="C3" s="46"/>
      <c r="D3" s="46"/>
      <c r="E3" s="46"/>
    </row>
    <row r="4" spans="1:5" s="26" customFormat="1" ht="27" customHeight="1">
      <c r="A4" s="46" t="s">
        <v>170</v>
      </c>
      <c r="B4" s="46"/>
      <c r="C4" s="46"/>
      <c r="D4" s="46"/>
      <c r="E4" s="46"/>
    </row>
    <row r="5" spans="1:5" s="26" customFormat="1" ht="12.75">
      <c r="A5" s="27"/>
      <c r="E5" s="27"/>
    </row>
    <row r="6" spans="1:6" ht="31.5">
      <c r="A6" s="1" t="s">
        <v>138</v>
      </c>
      <c r="B6" s="1" t="s">
        <v>0</v>
      </c>
      <c r="C6" s="1" t="s">
        <v>1</v>
      </c>
      <c r="D6" s="29" t="s">
        <v>2</v>
      </c>
      <c r="E6" s="29" t="s">
        <v>82</v>
      </c>
      <c r="F6" s="15"/>
    </row>
    <row r="7" spans="1:6" ht="64.5" customHeight="1">
      <c r="A7" s="2" t="s">
        <v>3</v>
      </c>
      <c r="B7" s="3" t="s">
        <v>96</v>
      </c>
      <c r="C7" s="28" t="s">
        <v>4</v>
      </c>
      <c r="D7" s="57" t="s">
        <v>171</v>
      </c>
      <c r="E7" s="58"/>
      <c r="F7" s="15"/>
    </row>
    <row r="8" spans="1:6" ht="31.5">
      <c r="A8" s="2" t="s">
        <v>5</v>
      </c>
      <c r="B8" s="3" t="s">
        <v>97</v>
      </c>
      <c r="C8" s="3" t="s">
        <v>7</v>
      </c>
      <c r="D8" s="9" t="s">
        <v>8</v>
      </c>
      <c r="E8" s="30">
        <v>410080.615</v>
      </c>
      <c r="F8" s="15"/>
    </row>
    <row r="9" spans="1:6" ht="47.25">
      <c r="A9" s="2" t="s">
        <v>9</v>
      </c>
      <c r="B9" s="3" t="s">
        <v>83</v>
      </c>
      <c r="C9" s="3" t="s">
        <v>10</v>
      </c>
      <c r="D9" s="2" t="s">
        <v>8</v>
      </c>
      <c r="E9" s="20">
        <f>459391.856-40221.179</f>
        <v>419170.677</v>
      </c>
      <c r="F9" s="15"/>
    </row>
    <row r="10" spans="1:6" ht="47.25">
      <c r="A10" s="2"/>
      <c r="B10" s="3" t="s">
        <v>91</v>
      </c>
      <c r="C10" s="3" t="s">
        <v>84</v>
      </c>
      <c r="D10" s="2" t="s">
        <v>8</v>
      </c>
      <c r="E10" s="7" t="s">
        <v>162</v>
      </c>
      <c r="F10" s="15"/>
    </row>
    <row r="11" spans="1:6" ht="35.25" customHeight="1">
      <c r="A11" s="49"/>
      <c r="B11" s="44" t="s">
        <v>92</v>
      </c>
      <c r="C11" s="3" t="s">
        <v>85</v>
      </c>
      <c r="D11" s="2" t="s">
        <v>8</v>
      </c>
      <c r="E11" s="4">
        <v>114242.69</v>
      </c>
      <c r="F11" s="15"/>
    </row>
    <row r="12" spans="1:6" ht="29.25" customHeight="1">
      <c r="A12" s="60"/>
      <c r="B12" s="59"/>
      <c r="C12" s="3" t="s">
        <v>86</v>
      </c>
      <c r="D12" s="2" t="s">
        <v>88</v>
      </c>
      <c r="E12" s="7">
        <v>43694.38</v>
      </c>
      <c r="F12" s="15"/>
    </row>
    <row r="13" spans="1:6" ht="30" customHeight="1">
      <c r="A13" s="50"/>
      <c r="B13" s="45"/>
      <c r="C13" s="3" t="s">
        <v>87</v>
      </c>
      <c r="D13" s="2" t="s">
        <v>153</v>
      </c>
      <c r="E13" s="4">
        <f>E11/E12*1000</f>
        <v>2614.5854455424246</v>
      </c>
      <c r="F13" s="15"/>
    </row>
    <row r="14" spans="1:6" ht="31.5">
      <c r="A14" s="49"/>
      <c r="B14" s="44" t="s">
        <v>12</v>
      </c>
      <c r="C14" s="3" t="s">
        <v>13</v>
      </c>
      <c r="D14" s="2" t="s">
        <v>8</v>
      </c>
      <c r="E14" s="4">
        <v>41894.041</v>
      </c>
      <c r="F14" s="15"/>
    </row>
    <row r="15" spans="1:6" ht="31.5">
      <c r="A15" s="60"/>
      <c r="B15" s="59"/>
      <c r="C15" s="3" t="s">
        <v>14</v>
      </c>
      <c r="D15" s="2" t="s">
        <v>15</v>
      </c>
      <c r="E15" s="19">
        <f>12198.768+81.096</f>
        <v>12279.864</v>
      </c>
      <c r="F15" s="15"/>
    </row>
    <row r="16" spans="1:6" ht="31.5">
      <c r="A16" s="50"/>
      <c r="B16" s="45"/>
      <c r="C16" s="3" t="s">
        <v>16</v>
      </c>
      <c r="D16" s="2" t="s">
        <v>154</v>
      </c>
      <c r="E16" s="19">
        <f>E14/E15</f>
        <v>3.4116046399210935</v>
      </c>
      <c r="F16" s="15"/>
    </row>
    <row r="17" spans="1:6" ht="31.5">
      <c r="A17" s="9"/>
      <c r="B17" s="10" t="s">
        <v>90</v>
      </c>
      <c r="C17" s="3" t="s">
        <v>89</v>
      </c>
      <c r="D17" s="2" t="s">
        <v>8</v>
      </c>
      <c r="E17" s="4">
        <v>31259.52</v>
      </c>
      <c r="F17" s="15"/>
    </row>
    <row r="18" spans="1:6" ht="31.5">
      <c r="A18" s="2"/>
      <c r="B18" s="3" t="s">
        <v>18</v>
      </c>
      <c r="C18" s="3" t="s">
        <v>19</v>
      </c>
      <c r="D18" s="2" t="s">
        <v>8</v>
      </c>
      <c r="E18" s="4">
        <v>610.58</v>
      </c>
      <c r="F18" s="15"/>
    </row>
    <row r="19" spans="1:6" ht="63">
      <c r="A19" s="49"/>
      <c r="B19" s="44" t="s">
        <v>20</v>
      </c>
      <c r="C19" s="3" t="s">
        <v>21</v>
      </c>
      <c r="D19" s="2" t="s">
        <v>8</v>
      </c>
      <c r="E19" s="4">
        <f>34675.89+7016.56</f>
        <v>41692.45</v>
      </c>
      <c r="F19" s="15"/>
    </row>
    <row r="20" spans="1:6" ht="78.75">
      <c r="A20" s="50"/>
      <c r="B20" s="45"/>
      <c r="C20" s="3" t="s">
        <v>22</v>
      </c>
      <c r="D20" s="2" t="s">
        <v>8</v>
      </c>
      <c r="E20" s="4">
        <f>1613.94+10600.01</f>
        <v>12213.95</v>
      </c>
      <c r="F20" s="15"/>
    </row>
    <row r="21" spans="1:6" ht="63">
      <c r="A21" s="49"/>
      <c r="B21" s="44" t="s">
        <v>23</v>
      </c>
      <c r="C21" s="3" t="s">
        <v>24</v>
      </c>
      <c r="D21" s="2" t="s">
        <v>8</v>
      </c>
      <c r="E21" s="4">
        <v>27933.29</v>
      </c>
      <c r="F21" s="15"/>
    </row>
    <row r="22" spans="1:6" ht="31.5">
      <c r="A22" s="50"/>
      <c r="B22" s="45"/>
      <c r="C22" s="3" t="s">
        <v>93</v>
      </c>
      <c r="D22" s="2" t="s">
        <v>8</v>
      </c>
      <c r="E22" s="4">
        <v>13174.28</v>
      </c>
      <c r="F22" s="15"/>
    </row>
    <row r="23" spans="1:6" ht="47.25">
      <c r="A23" s="2"/>
      <c r="B23" s="3" t="s">
        <v>25</v>
      </c>
      <c r="C23" s="3" t="s">
        <v>26</v>
      </c>
      <c r="D23" s="2" t="s">
        <v>8</v>
      </c>
      <c r="E23" s="4">
        <v>13021.67</v>
      </c>
      <c r="F23" s="15"/>
    </row>
    <row r="24" spans="1:6" ht="47.25">
      <c r="A24" s="2"/>
      <c r="B24" s="3" t="s">
        <v>27</v>
      </c>
      <c r="C24" s="3" t="s">
        <v>28</v>
      </c>
      <c r="D24" s="2" t="s">
        <v>8</v>
      </c>
      <c r="E24" s="4">
        <f>5065.15+5935.34+42427.99</f>
        <v>53428.479999999996</v>
      </c>
      <c r="F24" s="15"/>
    </row>
    <row r="25" spans="1:6" ht="78.75">
      <c r="A25" s="5"/>
      <c r="B25" s="3" t="s">
        <v>29</v>
      </c>
      <c r="C25" s="3" t="s">
        <v>30</v>
      </c>
      <c r="D25" s="2" t="s">
        <v>8</v>
      </c>
      <c r="E25" s="4">
        <f>3963.64+4560.605+10177.027+1304.745+53.523+264.814+12975.963</f>
        <v>33300.316999999995</v>
      </c>
      <c r="F25" s="15"/>
    </row>
    <row r="26" spans="1:6" ht="141.75">
      <c r="A26" s="5"/>
      <c r="B26" s="3" t="s">
        <v>94</v>
      </c>
      <c r="C26" s="3" t="s">
        <v>32</v>
      </c>
      <c r="D26" s="2" t="s">
        <v>8</v>
      </c>
      <c r="E26" s="4">
        <f>410.48+573.767+930.26+5252.24+447.01+195+91.04+175.673+31.37+22.694+1228.81+262.35+1405.9+79.9</f>
        <v>11106.493999999999</v>
      </c>
      <c r="F26" s="15"/>
    </row>
    <row r="27" spans="1:6" ht="31.5">
      <c r="A27" s="2" t="s">
        <v>33</v>
      </c>
      <c r="B27" s="3" t="s">
        <v>34</v>
      </c>
      <c r="C27" s="3" t="s">
        <v>35</v>
      </c>
      <c r="D27" s="2" t="s">
        <v>8</v>
      </c>
      <c r="E27" s="4">
        <f>E8-E9</f>
        <v>-9090.062000000034</v>
      </c>
      <c r="F27" s="15"/>
    </row>
    <row r="28" spans="1:6" ht="101.25" customHeight="1">
      <c r="A28" s="8" t="s">
        <v>36</v>
      </c>
      <c r="B28" s="24" t="s">
        <v>95</v>
      </c>
      <c r="C28" s="3" t="s">
        <v>156</v>
      </c>
      <c r="D28" s="2" t="s">
        <v>8</v>
      </c>
      <c r="E28" s="20">
        <v>-4433.67</v>
      </c>
      <c r="F28" s="15"/>
    </row>
    <row r="29" spans="1:5" s="17" customFormat="1" ht="47.25">
      <c r="A29" s="53" t="s">
        <v>37</v>
      </c>
      <c r="B29" s="51" t="s">
        <v>38</v>
      </c>
      <c r="C29" s="12" t="s">
        <v>172</v>
      </c>
      <c r="D29" s="33" t="s">
        <v>8</v>
      </c>
      <c r="E29" s="20">
        <v>485842.65</v>
      </c>
    </row>
    <row r="30" spans="1:5" s="17" customFormat="1" ht="47.25">
      <c r="A30" s="54"/>
      <c r="B30" s="52"/>
      <c r="C30" s="12" t="s">
        <v>173</v>
      </c>
      <c r="D30" s="33" t="s">
        <v>8</v>
      </c>
      <c r="E30" s="20">
        <v>508722.38</v>
      </c>
    </row>
    <row r="31" spans="1:7" s="17" customFormat="1" ht="15.75">
      <c r="A31" s="34" t="s">
        <v>39</v>
      </c>
      <c r="B31" s="32" t="s">
        <v>120</v>
      </c>
      <c r="C31" s="12" t="s">
        <v>166</v>
      </c>
      <c r="D31" s="33" t="s">
        <v>99</v>
      </c>
      <c r="E31" s="36">
        <v>301.81</v>
      </c>
      <c r="G31" s="40"/>
    </row>
    <row r="32" spans="1:7" s="17" customFormat="1" ht="15.75">
      <c r="A32" s="34" t="s">
        <v>98</v>
      </c>
      <c r="B32" s="32" t="s">
        <v>119</v>
      </c>
      <c r="C32" s="12" t="s">
        <v>100</v>
      </c>
      <c r="D32" s="33" t="s">
        <v>99</v>
      </c>
      <c r="E32" s="36">
        <v>208.41</v>
      </c>
      <c r="G32" s="40"/>
    </row>
    <row r="33" spans="1:7" s="17" customFormat="1" ht="31.5">
      <c r="A33" s="33" t="s">
        <v>45</v>
      </c>
      <c r="B33" s="6" t="s">
        <v>118</v>
      </c>
      <c r="C33" s="6" t="s">
        <v>102</v>
      </c>
      <c r="D33" s="33" t="s">
        <v>101</v>
      </c>
      <c r="E33" s="35">
        <v>328.642</v>
      </c>
      <c r="G33" s="40"/>
    </row>
    <row r="34" spans="1:7" s="17" customFormat="1" ht="31.5">
      <c r="A34" s="33" t="s">
        <v>48</v>
      </c>
      <c r="B34" s="6" t="s">
        <v>117</v>
      </c>
      <c r="C34" s="6" t="s">
        <v>106</v>
      </c>
      <c r="D34" s="33" t="s">
        <v>101</v>
      </c>
      <c r="E34" s="20">
        <v>0</v>
      </c>
      <c r="G34" s="40"/>
    </row>
    <row r="35" spans="1:7" s="17" customFormat="1" ht="34.5" customHeight="1">
      <c r="A35" s="53" t="s">
        <v>53</v>
      </c>
      <c r="B35" s="51" t="s">
        <v>116</v>
      </c>
      <c r="C35" s="6" t="s">
        <v>103</v>
      </c>
      <c r="D35" s="33" t="s">
        <v>101</v>
      </c>
      <c r="E35" s="35">
        <f>171.801753+65.731</f>
        <v>237.53275299999999</v>
      </c>
      <c r="G35" s="40"/>
    </row>
    <row r="36" spans="1:7" s="17" customFormat="1" ht="52.5" customHeight="1">
      <c r="A36" s="55"/>
      <c r="B36" s="56"/>
      <c r="C36" s="6" t="s">
        <v>104</v>
      </c>
      <c r="D36" s="33" t="s">
        <v>101</v>
      </c>
      <c r="E36" s="35">
        <v>48.945</v>
      </c>
      <c r="G36" s="40"/>
    </row>
    <row r="37" spans="1:7" s="17" customFormat="1" ht="51" customHeight="1">
      <c r="A37" s="54"/>
      <c r="B37" s="52"/>
      <c r="C37" s="6" t="s">
        <v>105</v>
      </c>
      <c r="D37" s="33" t="s">
        <v>101</v>
      </c>
      <c r="E37" s="35">
        <f>188.588</f>
        <v>188.588</v>
      </c>
      <c r="G37" s="40"/>
    </row>
    <row r="38" spans="1:7" s="17" customFormat="1" ht="31.5">
      <c r="A38" s="33" t="s">
        <v>57</v>
      </c>
      <c r="B38" s="6" t="s">
        <v>115</v>
      </c>
      <c r="C38" s="6" t="s">
        <v>107</v>
      </c>
      <c r="D38" s="33" t="s">
        <v>56</v>
      </c>
      <c r="E38" s="20">
        <v>14</v>
      </c>
      <c r="G38" s="40"/>
    </row>
    <row r="39" spans="1:7" s="17" customFormat="1" ht="31.5">
      <c r="A39" s="37" t="s">
        <v>61</v>
      </c>
      <c r="B39" s="6" t="s">
        <v>114</v>
      </c>
      <c r="C39" s="6" t="s">
        <v>108</v>
      </c>
      <c r="D39" s="33" t="s">
        <v>60</v>
      </c>
      <c r="E39" s="35">
        <v>27.04</v>
      </c>
      <c r="G39" s="40"/>
    </row>
    <row r="40" spans="1:7" s="17" customFormat="1" ht="31.5">
      <c r="A40" s="47" t="s">
        <v>65</v>
      </c>
      <c r="B40" s="51" t="s">
        <v>113</v>
      </c>
      <c r="C40" s="6" t="s">
        <v>109</v>
      </c>
      <c r="D40" s="33" t="s">
        <v>60</v>
      </c>
      <c r="E40" s="35">
        <v>198.72</v>
      </c>
      <c r="G40" s="40"/>
    </row>
    <row r="41" spans="1:7" s="17" customFormat="1" ht="31.5">
      <c r="A41" s="48"/>
      <c r="B41" s="52"/>
      <c r="C41" s="6" t="s">
        <v>110</v>
      </c>
      <c r="D41" s="33" t="s">
        <v>60</v>
      </c>
      <c r="E41" s="20" t="s">
        <v>163</v>
      </c>
      <c r="G41" s="40"/>
    </row>
    <row r="42" spans="1:7" s="17" customFormat="1" ht="31.5">
      <c r="A42" s="37" t="s">
        <v>68</v>
      </c>
      <c r="B42" s="6" t="s">
        <v>111</v>
      </c>
      <c r="C42" s="6" t="s">
        <v>112</v>
      </c>
      <c r="D42" s="33" t="s">
        <v>64</v>
      </c>
      <c r="E42" s="20" t="s">
        <v>163</v>
      </c>
      <c r="G42" s="40"/>
    </row>
    <row r="43" spans="1:7" s="17" customFormat="1" ht="31.5">
      <c r="A43" s="47" t="s">
        <v>72</v>
      </c>
      <c r="B43" s="51" t="s">
        <v>121</v>
      </c>
      <c r="C43" s="6" t="s">
        <v>122</v>
      </c>
      <c r="D43" s="33" t="s">
        <v>64</v>
      </c>
      <c r="E43" s="20" t="s">
        <v>163</v>
      </c>
      <c r="G43" s="40"/>
    </row>
    <row r="44" spans="1:7" s="17" customFormat="1" ht="15.75">
      <c r="A44" s="48"/>
      <c r="B44" s="52"/>
      <c r="C44" s="6" t="s">
        <v>123</v>
      </c>
      <c r="D44" s="33" t="s">
        <v>64</v>
      </c>
      <c r="E44" s="20">
        <v>3</v>
      </c>
      <c r="G44" s="40"/>
    </row>
    <row r="45" spans="1:7" s="17" customFormat="1" ht="31.5">
      <c r="A45" s="38" t="s">
        <v>75</v>
      </c>
      <c r="B45" s="6" t="s">
        <v>124</v>
      </c>
      <c r="C45" s="6" t="s">
        <v>167</v>
      </c>
      <c r="D45" s="33" t="s">
        <v>64</v>
      </c>
      <c r="E45" s="20">
        <f>16+18</f>
        <v>34</v>
      </c>
      <c r="G45" s="40"/>
    </row>
    <row r="46" spans="1:7" ht="63">
      <c r="A46" s="2" t="s">
        <v>78</v>
      </c>
      <c r="B46" s="3" t="s">
        <v>69</v>
      </c>
      <c r="C46" s="3" t="s">
        <v>125</v>
      </c>
      <c r="D46" s="2" t="s">
        <v>71</v>
      </c>
      <c r="E46" s="20">
        <v>94</v>
      </c>
      <c r="F46" s="15"/>
      <c r="G46" s="41"/>
    </row>
    <row r="47" spans="1:7" s="17" customFormat="1" ht="78.75">
      <c r="A47" s="33" t="s">
        <v>126</v>
      </c>
      <c r="B47" s="6" t="s">
        <v>127</v>
      </c>
      <c r="C47" s="6" t="s">
        <v>128</v>
      </c>
      <c r="D47" s="33" t="s">
        <v>129</v>
      </c>
      <c r="E47" s="36">
        <f>E12*1.2467/E33</f>
        <v>165.75417489547894</v>
      </c>
      <c r="G47" s="40"/>
    </row>
    <row r="48" spans="1:7" s="17" customFormat="1" ht="78.75">
      <c r="A48" s="33" t="s">
        <v>130</v>
      </c>
      <c r="B48" s="6" t="s">
        <v>131</v>
      </c>
      <c r="C48" s="6" t="s">
        <v>132</v>
      </c>
      <c r="D48" s="33" t="s">
        <v>155</v>
      </c>
      <c r="E48" s="36">
        <f>E15/E33</f>
        <v>37.365473676523386</v>
      </c>
      <c r="G48" s="40"/>
    </row>
    <row r="49" spans="1:7" s="17" customFormat="1" ht="63.75" customHeight="1">
      <c r="A49" s="33" t="s">
        <v>133</v>
      </c>
      <c r="B49" s="6" t="s">
        <v>134</v>
      </c>
      <c r="C49" s="6" t="s">
        <v>135</v>
      </c>
      <c r="D49" s="33" t="s">
        <v>136</v>
      </c>
      <c r="E49" s="36">
        <f>946.971/E33</f>
        <v>2.881466763225638</v>
      </c>
      <c r="G49" s="40"/>
    </row>
    <row r="50" spans="1:6" ht="15.75">
      <c r="A50" s="13"/>
      <c r="B50" s="14"/>
      <c r="C50" s="14"/>
      <c r="D50" s="13"/>
      <c r="E50" s="13"/>
      <c r="F50" s="15"/>
    </row>
    <row r="51" spans="1:6" ht="15.75" customHeight="1">
      <c r="A51" s="16"/>
      <c r="B51" s="13"/>
      <c r="C51" s="16"/>
      <c r="D51" s="13"/>
      <c r="E51" s="18"/>
      <c r="F51" s="15"/>
    </row>
    <row r="52" spans="1:6" ht="12.75">
      <c r="A52" s="18"/>
      <c r="B52" s="15"/>
      <c r="C52" s="15"/>
      <c r="D52" s="15"/>
      <c r="E52" s="18"/>
      <c r="F52" s="15"/>
    </row>
    <row r="53" spans="1:6" ht="12.75">
      <c r="A53" s="18"/>
      <c r="B53" s="15"/>
      <c r="C53" s="15"/>
      <c r="D53" s="15"/>
      <c r="E53" s="18"/>
      <c r="F53" s="15"/>
    </row>
  </sheetData>
  <sheetProtection/>
  <mergeCells count="21">
    <mergeCell ref="A1:E1"/>
    <mergeCell ref="B11:B13"/>
    <mergeCell ref="A11:A13"/>
    <mergeCell ref="A14:A16"/>
    <mergeCell ref="B14:B16"/>
    <mergeCell ref="A35:A37"/>
    <mergeCell ref="A3:E3"/>
    <mergeCell ref="A21:A22"/>
    <mergeCell ref="A4:E4"/>
    <mergeCell ref="B35:B37"/>
    <mergeCell ref="D7:E7"/>
    <mergeCell ref="B21:B22"/>
    <mergeCell ref="A2:E2"/>
    <mergeCell ref="A43:A44"/>
    <mergeCell ref="A19:A20"/>
    <mergeCell ref="B19:B20"/>
    <mergeCell ref="B43:B44"/>
    <mergeCell ref="A29:A30"/>
    <mergeCell ref="B29:B30"/>
    <mergeCell ref="B40:B41"/>
    <mergeCell ref="A40:A41"/>
  </mergeCells>
  <printOptions/>
  <pageMargins left="0.5905511811023623" right="0" top="0.1968503937007874" bottom="0.1968503937007874" header="0.11811023622047245" footer="0.11811023622047245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="75" zoomScaleNormal="75" zoomScalePageLayoutView="0" workbookViewId="0" topLeftCell="A4">
      <pane xSplit="2" ySplit="3" topLeftCell="D25" activePane="bottomRight" state="frozen"/>
      <selection pane="topLeft" activeCell="A4" sqref="A4"/>
      <selection pane="topRight" activeCell="C4" sqref="C4"/>
      <selection pane="bottomLeft" activeCell="A7" sqref="A7"/>
      <selection pane="bottomRight" activeCell="E30" sqref="E30"/>
    </sheetView>
  </sheetViews>
  <sheetFormatPr defaultColWidth="9.140625" defaultRowHeight="12.75"/>
  <cols>
    <col min="1" max="1" width="6.140625" style="11" customWidth="1"/>
    <col min="2" max="2" width="41.7109375" style="0" customWidth="1"/>
    <col min="3" max="3" width="27.57421875" style="0" customWidth="1"/>
    <col min="4" max="4" width="23.7109375" style="0" customWidth="1"/>
    <col min="5" max="5" width="29.421875" style="0" customWidth="1"/>
  </cols>
  <sheetData>
    <row r="1" spans="1:5" s="26" customFormat="1" ht="24.75" customHeight="1">
      <c r="A1" s="46" t="s">
        <v>157</v>
      </c>
      <c r="B1" s="46"/>
      <c r="C1" s="46"/>
      <c r="D1" s="46"/>
      <c r="E1" s="46"/>
    </row>
    <row r="2" spans="1:5" s="26" customFormat="1" ht="23.25" customHeight="1">
      <c r="A2" s="46" t="s">
        <v>158</v>
      </c>
      <c r="B2" s="46"/>
      <c r="C2" s="46"/>
      <c r="D2" s="46"/>
      <c r="E2" s="46"/>
    </row>
    <row r="3" spans="1:5" s="26" customFormat="1" ht="27" customHeight="1">
      <c r="A3" s="46" t="s">
        <v>160</v>
      </c>
      <c r="B3" s="46"/>
      <c r="C3" s="46"/>
      <c r="D3" s="46"/>
      <c r="E3" s="46"/>
    </row>
    <row r="4" spans="1:5" s="26" customFormat="1" ht="27" customHeight="1">
      <c r="A4" s="46" t="s">
        <v>170</v>
      </c>
      <c r="B4" s="46"/>
      <c r="C4" s="46"/>
      <c r="D4" s="46"/>
      <c r="E4" s="46"/>
    </row>
    <row r="5" spans="1:5" s="26" customFormat="1" ht="13.5" customHeight="1">
      <c r="A5" s="25"/>
      <c r="B5" s="25"/>
      <c r="C5" s="25"/>
      <c r="D5" s="25"/>
      <c r="E5" s="25"/>
    </row>
    <row r="6" spans="1:5" s="26" customFormat="1" ht="31.5">
      <c r="A6" s="1" t="s">
        <v>138</v>
      </c>
      <c r="B6" s="1" t="s">
        <v>0</v>
      </c>
      <c r="C6" s="1" t="s">
        <v>1</v>
      </c>
      <c r="D6" s="29" t="s">
        <v>2</v>
      </c>
      <c r="E6" s="29" t="s">
        <v>82</v>
      </c>
    </row>
    <row r="7" spans="1:6" ht="48.75" customHeight="1">
      <c r="A7" s="2" t="s">
        <v>3</v>
      </c>
      <c r="B7" s="6" t="s">
        <v>96</v>
      </c>
      <c r="C7" s="28" t="s">
        <v>4</v>
      </c>
      <c r="D7" s="61" t="s">
        <v>140</v>
      </c>
      <c r="E7" s="58"/>
      <c r="F7" s="15"/>
    </row>
    <row r="8" spans="1:6" ht="31.5">
      <c r="A8" s="2" t="s">
        <v>5</v>
      </c>
      <c r="B8" s="6" t="s">
        <v>97</v>
      </c>
      <c r="C8" s="3" t="s">
        <v>7</v>
      </c>
      <c r="D8" s="9" t="s">
        <v>8</v>
      </c>
      <c r="E8" s="30">
        <v>50234.021</v>
      </c>
      <c r="F8" s="15"/>
    </row>
    <row r="9" spans="1:6" ht="51" customHeight="1">
      <c r="A9" s="2" t="s">
        <v>9</v>
      </c>
      <c r="B9" s="6" t="s">
        <v>83</v>
      </c>
      <c r="C9" s="3" t="s">
        <v>10</v>
      </c>
      <c r="D9" s="2" t="s">
        <v>8</v>
      </c>
      <c r="E9" s="4">
        <v>58107.523</v>
      </c>
      <c r="F9" s="15"/>
    </row>
    <row r="10" spans="1:6" ht="63">
      <c r="A10" s="2"/>
      <c r="B10" s="6" t="s">
        <v>141</v>
      </c>
      <c r="C10" s="3" t="s">
        <v>141</v>
      </c>
      <c r="D10" s="2" t="s">
        <v>8</v>
      </c>
      <c r="E10" s="4" t="s">
        <v>162</v>
      </c>
      <c r="F10" s="15"/>
    </row>
    <row r="11" spans="1:6" ht="31.5">
      <c r="A11" s="49"/>
      <c r="B11" s="51" t="s">
        <v>12</v>
      </c>
      <c r="C11" s="3" t="s">
        <v>13</v>
      </c>
      <c r="D11" s="2" t="s">
        <v>8</v>
      </c>
      <c r="E11" s="4">
        <v>7843.487</v>
      </c>
      <c r="F11" s="15"/>
    </row>
    <row r="12" spans="1:6" ht="31.5">
      <c r="A12" s="60"/>
      <c r="B12" s="56"/>
      <c r="C12" s="3" t="s">
        <v>14</v>
      </c>
      <c r="D12" s="2" t="s">
        <v>15</v>
      </c>
      <c r="E12" s="19">
        <f>2201.784+363.97</f>
        <v>2565.754</v>
      </c>
      <c r="F12" s="15"/>
    </row>
    <row r="13" spans="1:6" ht="31.5">
      <c r="A13" s="50"/>
      <c r="B13" s="52"/>
      <c r="C13" s="3" t="s">
        <v>16</v>
      </c>
      <c r="D13" s="2" t="s">
        <v>17</v>
      </c>
      <c r="E13" s="19">
        <f>E11/E12</f>
        <v>3.0569910443479773</v>
      </c>
      <c r="F13" s="15"/>
    </row>
    <row r="14" spans="1:6" ht="31.5">
      <c r="A14" s="2"/>
      <c r="B14" s="6" t="s">
        <v>18</v>
      </c>
      <c r="C14" s="3" t="s">
        <v>19</v>
      </c>
      <c r="D14" s="2" t="s">
        <v>8</v>
      </c>
      <c r="E14" s="4">
        <v>0</v>
      </c>
      <c r="F14" s="15"/>
    </row>
    <row r="15" spans="1:6" ht="63">
      <c r="A15" s="49"/>
      <c r="B15" s="51" t="s">
        <v>20</v>
      </c>
      <c r="C15" s="3" t="s">
        <v>21</v>
      </c>
      <c r="D15" s="2" t="s">
        <v>8</v>
      </c>
      <c r="E15" s="4">
        <f>16182.8+3515.11</f>
        <v>19697.91</v>
      </c>
      <c r="F15" s="15"/>
    </row>
    <row r="16" spans="1:6" ht="78.75">
      <c r="A16" s="50"/>
      <c r="B16" s="52"/>
      <c r="C16" s="3" t="s">
        <v>22</v>
      </c>
      <c r="D16" s="2" t="s">
        <v>8</v>
      </c>
      <c r="E16" s="4">
        <f>824.11+4972.17</f>
        <v>5796.28</v>
      </c>
      <c r="F16" s="15"/>
    </row>
    <row r="17" spans="1:6" ht="63">
      <c r="A17" s="49"/>
      <c r="B17" s="51" t="s">
        <v>23</v>
      </c>
      <c r="C17" s="3" t="s">
        <v>24</v>
      </c>
      <c r="D17" s="2" t="s">
        <v>8</v>
      </c>
      <c r="E17" s="4">
        <v>8661.21</v>
      </c>
      <c r="F17" s="15"/>
    </row>
    <row r="18" spans="1:6" ht="31.5">
      <c r="A18" s="50"/>
      <c r="B18" s="52"/>
      <c r="C18" s="3" t="s">
        <v>93</v>
      </c>
      <c r="D18" s="2" t="s">
        <v>8</v>
      </c>
      <c r="E18" s="4" t="s">
        <v>162</v>
      </c>
      <c r="F18" s="15"/>
    </row>
    <row r="19" spans="1:6" ht="63">
      <c r="A19" s="2"/>
      <c r="B19" s="6" t="s">
        <v>25</v>
      </c>
      <c r="C19" s="3" t="s">
        <v>26</v>
      </c>
      <c r="D19" s="2" t="s">
        <v>8</v>
      </c>
      <c r="E19" s="4">
        <v>6287.18</v>
      </c>
      <c r="F19" s="15"/>
    </row>
    <row r="20" spans="1:6" ht="63">
      <c r="A20" s="2"/>
      <c r="B20" s="6" t="s">
        <v>27</v>
      </c>
      <c r="C20" s="3" t="s">
        <v>28</v>
      </c>
      <c r="D20" s="2" t="s">
        <v>8</v>
      </c>
      <c r="E20" s="4">
        <f>2383.551+1373.534+8914.544</f>
        <v>12671.629</v>
      </c>
      <c r="F20" s="15"/>
    </row>
    <row r="21" spans="1:6" ht="78.75">
      <c r="A21" s="5"/>
      <c r="B21" s="6" t="s">
        <v>29</v>
      </c>
      <c r="C21" s="3" t="s">
        <v>30</v>
      </c>
      <c r="D21" s="2" t="s">
        <v>8</v>
      </c>
      <c r="E21" s="4">
        <f>832.617+143.927+2908.336+82.986+616.109+5.514+1159.934</f>
        <v>5749.423</v>
      </c>
      <c r="F21" s="15"/>
    </row>
    <row r="22" spans="1:6" ht="141.75">
      <c r="A22" s="5"/>
      <c r="B22" s="6" t="s">
        <v>94</v>
      </c>
      <c r="C22" s="3" t="s">
        <v>32</v>
      </c>
      <c r="D22" s="2" t="s">
        <v>8</v>
      </c>
      <c r="E22" s="4">
        <f>108.014+44.972+5.01+1793.077+320.894+42.373+50+608</f>
        <v>2972.3399999999997</v>
      </c>
      <c r="F22" s="15"/>
    </row>
    <row r="23" spans="1:6" ht="47.25">
      <c r="A23" s="2" t="s">
        <v>33</v>
      </c>
      <c r="B23" s="6" t="s">
        <v>34</v>
      </c>
      <c r="C23" s="3" t="s">
        <v>35</v>
      </c>
      <c r="D23" s="2" t="s">
        <v>8</v>
      </c>
      <c r="E23" s="4">
        <f>E8-E9</f>
        <v>-7873.502</v>
      </c>
      <c r="F23" s="15"/>
    </row>
    <row r="24" spans="1:6" ht="110.25">
      <c r="A24" s="8" t="s">
        <v>36</v>
      </c>
      <c r="B24" s="24" t="s">
        <v>95</v>
      </c>
      <c r="C24" s="3" t="s">
        <v>156</v>
      </c>
      <c r="D24" s="2" t="s">
        <v>8</v>
      </c>
      <c r="E24" s="20">
        <v>-9568.48</v>
      </c>
      <c r="F24" s="15"/>
    </row>
    <row r="25" spans="1:5" s="17" customFormat="1" ht="47.25">
      <c r="A25" s="53" t="s">
        <v>37</v>
      </c>
      <c r="B25" s="51" t="s">
        <v>38</v>
      </c>
      <c r="C25" s="6" t="s">
        <v>164</v>
      </c>
      <c r="D25" s="33" t="s">
        <v>8</v>
      </c>
      <c r="E25" s="20">
        <v>219760.858</v>
      </c>
    </row>
    <row r="26" spans="1:5" s="17" customFormat="1" ht="47.25">
      <c r="A26" s="54"/>
      <c r="B26" s="52"/>
      <c r="C26" s="6" t="s">
        <v>169</v>
      </c>
      <c r="D26" s="33" t="s">
        <v>8</v>
      </c>
      <c r="E26" s="20">
        <v>222843.987</v>
      </c>
    </row>
    <row r="27" spans="1:5" s="17" customFormat="1" ht="63">
      <c r="A27" s="34" t="s">
        <v>39</v>
      </c>
      <c r="B27" s="32" t="s">
        <v>146</v>
      </c>
      <c r="C27" s="6" t="s">
        <v>147</v>
      </c>
      <c r="D27" s="33" t="s">
        <v>88</v>
      </c>
      <c r="E27" s="35">
        <v>1939.421</v>
      </c>
    </row>
    <row r="28" spans="1:5" s="17" customFormat="1" ht="94.5">
      <c r="A28" s="34" t="s">
        <v>98</v>
      </c>
      <c r="B28" s="32" t="s">
        <v>148</v>
      </c>
      <c r="C28" s="6" t="s">
        <v>149</v>
      </c>
      <c r="D28" s="33" t="s">
        <v>88</v>
      </c>
      <c r="E28" s="39">
        <v>0</v>
      </c>
    </row>
    <row r="29" spans="1:5" s="17" customFormat="1" ht="47.25">
      <c r="A29" s="33" t="s">
        <v>45</v>
      </c>
      <c r="B29" s="6" t="s">
        <v>150</v>
      </c>
      <c r="C29" s="6" t="s">
        <v>151</v>
      </c>
      <c r="D29" s="33" t="s">
        <v>88</v>
      </c>
      <c r="E29" s="35">
        <v>1939.421</v>
      </c>
    </row>
    <row r="30" spans="1:5" s="17" customFormat="1" ht="31.5">
      <c r="A30" s="37" t="s">
        <v>48</v>
      </c>
      <c r="B30" s="6" t="s">
        <v>144</v>
      </c>
      <c r="C30" s="6" t="s">
        <v>145</v>
      </c>
      <c r="D30" s="33" t="s">
        <v>60</v>
      </c>
      <c r="E30" s="36">
        <v>102.04</v>
      </c>
    </row>
    <row r="31" spans="1:5" s="17" customFormat="1" ht="31.5">
      <c r="A31" s="47" t="s">
        <v>53</v>
      </c>
      <c r="B31" s="51" t="s">
        <v>142</v>
      </c>
      <c r="C31" s="6" t="s">
        <v>143</v>
      </c>
      <c r="D31" s="33" t="s">
        <v>64</v>
      </c>
      <c r="E31" s="20">
        <v>25</v>
      </c>
    </row>
    <row r="32" spans="1:5" s="17" customFormat="1" ht="15.75">
      <c r="A32" s="48"/>
      <c r="B32" s="52"/>
      <c r="C32" s="6" t="s">
        <v>165</v>
      </c>
      <c r="D32" s="33" t="s">
        <v>64</v>
      </c>
      <c r="E32" s="20">
        <v>1</v>
      </c>
    </row>
    <row r="33" spans="1:6" ht="63">
      <c r="A33" s="2" t="s">
        <v>57</v>
      </c>
      <c r="B33" s="6" t="s">
        <v>152</v>
      </c>
      <c r="C33" s="3" t="s">
        <v>125</v>
      </c>
      <c r="D33" s="2" t="s">
        <v>71</v>
      </c>
      <c r="E33" s="20">
        <v>40</v>
      </c>
      <c r="F33" s="15"/>
    </row>
    <row r="34" spans="1:5" s="15" customFormat="1" ht="15.75">
      <c r="A34" s="13"/>
      <c r="B34" s="14"/>
      <c r="C34" s="14"/>
      <c r="D34" s="13"/>
      <c r="E34" s="13"/>
    </row>
    <row r="35" spans="1:4" s="15" customFormat="1" ht="15.75" customHeight="1">
      <c r="A35" s="16"/>
      <c r="B35" s="13"/>
      <c r="C35" s="16"/>
      <c r="D35" s="13"/>
    </row>
    <row r="36" s="15" customFormat="1" ht="12.75">
      <c r="A36" s="18"/>
    </row>
    <row r="37" s="15" customFormat="1" ht="12.75">
      <c r="A37" s="18"/>
    </row>
    <row r="38" s="15" customFormat="1" ht="12.75">
      <c r="A38" s="18"/>
    </row>
    <row r="39" s="15" customFormat="1" ht="12.75">
      <c r="A39" s="18"/>
    </row>
  </sheetData>
  <sheetProtection/>
  <mergeCells count="15">
    <mergeCell ref="A1:E1"/>
    <mergeCell ref="A11:A13"/>
    <mergeCell ref="B11:B13"/>
    <mergeCell ref="A15:A16"/>
    <mergeCell ref="B15:B16"/>
    <mergeCell ref="A2:E2"/>
    <mergeCell ref="A3:E3"/>
    <mergeCell ref="D7:E7"/>
    <mergeCell ref="A25:A26"/>
    <mergeCell ref="B25:B26"/>
    <mergeCell ref="A31:A32"/>
    <mergeCell ref="B31:B32"/>
    <mergeCell ref="A4:E4"/>
    <mergeCell ref="A17:A18"/>
    <mergeCell ref="B17:B18"/>
  </mergeCells>
  <printOptions/>
  <pageMargins left="0.7874015748031497" right="0.7874015748031497" top="0.5905511811023623" bottom="0.5905511811023623" header="0.5118110236220472" footer="0.5118110236220472"/>
  <pageSetup fitToHeight="2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80" zoomScaleNormal="80" zoomScalePageLayoutView="0" workbookViewId="0" topLeftCell="A5">
      <pane xSplit="2" ySplit="2" topLeftCell="D28" activePane="bottomRight" state="frozen"/>
      <selection pane="topLeft" activeCell="A5" sqref="A5"/>
      <selection pane="topRight" activeCell="C5" sqref="C5"/>
      <selection pane="bottomLeft" activeCell="A7" sqref="A7"/>
      <selection pane="bottomRight" activeCell="K38" sqref="K38"/>
    </sheetView>
  </sheetViews>
  <sheetFormatPr defaultColWidth="9.140625" defaultRowHeight="12.75"/>
  <cols>
    <col min="1" max="1" width="6.140625" style="0" customWidth="1"/>
    <col min="2" max="2" width="41.8515625" style="0" customWidth="1"/>
    <col min="3" max="3" width="27.57421875" style="0" customWidth="1"/>
    <col min="4" max="4" width="23.7109375" style="0" customWidth="1"/>
    <col min="5" max="5" width="29.421875" style="23" customWidth="1"/>
  </cols>
  <sheetData>
    <row r="1" spans="1:5" s="26" customFormat="1" ht="24.75" customHeight="1">
      <c r="A1" s="46" t="s">
        <v>157</v>
      </c>
      <c r="B1" s="46"/>
      <c r="C1" s="46"/>
      <c r="D1" s="46"/>
      <c r="E1" s="46"/>
    </row>
    <row r="2" spans="1:5" s="26" customFormat="1" ht="23.25" customHeight="1">
      <c r="A2" s="46" t="s">
        <v>158</v>
      </c>
      <c r="B2" s="46"/>
      <c r="C2" s="46"/>
      <c r="D2" s="46"/>
      <c r="E2" s="46"/>
    </row>
    <row r="3" spans="1:5" s="26" customFormat="1" ht="27" customHeight="1">
      <c r="A3" s="46" t="s">
        <v>161</v>
      </c>
      <c r="B3" s="46"/>
      <c r="C3" s="46"/>
      <c r="D3" s="46"/>
      <c r="E3" s="46"/>
    </row>
    <row r="4" spans="1:5" s="26" customFormat="1" ht="27" customHeight="1">
      <c r="A4" s="46" t="s">
        <v>170</v>
      </c>
      <c r="B4" s="46"/>
      <c r="C4" s="46"/>
      <c r="D4" s="46"/>
      <c r="E4" s="46"/>
    </row>
    <row r="5" spans="1:5" s="26" customFormat="1" ht="13.5" customHeight="1">
      <c r="A5" s="25"/>
      <c r="B5" s="25"/>
      <c r="C5" s="25"/>
      <c r="D5" s="25"/>
      <c r="E5" s="25"/>
    </row>
    <row r="6" spans="1:5" s="26" customFormat="1" ht="31.5">
      <c r="A6" s="1" t="s">
        <v>138</v>
      </c>
      <c r="B6" s="1" t="s">
        <v>0</v>
      </c>
      <c r="C6" s="1" t="s">
        <v>1</v>
      </c>
      <c r="D6" s="29" t="s">
        <v>2</v>
      </c>
      <c r="E6" s="29" t="s">
        <v>82</v>
      </c>
    </row>
    <row r="7" spans="1:6" ht="55.5" customHeight="1">
      <c r="A7" s="2" t="s">
        <v>3</v>
      </c>
      <c r="B7" s="12" t="s">
        <v>81</v>
      </c>
      <c r="C7" s="28" t="s">
        <v>4</v>
      </c>
      <c r="D7" s="65" t="s">
        <v>139</v>
      </c>
      <c r="E7" s="66"/>
      <c r="F7" s="15"/>
    </row>
    <row r="8" spans="1:6" ht="31.5">
      <c r="A8" s="2" t="s">
        <v>5</v>
      </c>
      <c r="B8" s="12" t="s">
        <v>6</v>
      </c>
      <c r="C8" s="3" t="s">
        <v>7</v>
      </c>
      <c r="D8" s="9" t="s">
        <v>8</v>
      </c>
      <c r="E8" s="30">
        <v>36488.89</v>
      </c>
      <c r="F8" s="15"/>
    </row>
    <row r="9" spans="1:6" ht="51" customHeight="1">
      <c r="A9" s="2" t="s">
        <v>9</v>
      </c>
      <c r="B9" s="12" t="s">
        <v>83</v>
      </c>
      <c r="C9" s="3" t="s">
        <v>10</v>
      </c>
      <c r="D9" s="2" t="s">
        <v>8</v>
      </c>
      <c r="E9" s="4">
        <f>42114.474-6583.0988</f>
        <v>35531.3752</v>
      </c>
      <c r="F9" s="15"/>
    </row>
    <row r="10" spans="1:6" ht="94.5">
      <c r="A10" s="2"/>
      <c r="B10" s="12" t="s">
        <v>11</v>
      </c>
      <c r="C10" s="3" t="s">
        <v>11</v>
      </c>
      <c r="D10" s="2" t="s">
        <v>8</v>
      </c>
      <c r="E10" s="4" t="s">
        <v>162</v>
      </c>
      <c r="F10" s="15"/>
    </row>
    <row r="11" spans="1:6" ht="31.5">
      <c r="A11" s="49"/>
      <c r="B11" s="62" t="s">
        <v>12</v>
      </c>
      <c r="C11" s="3" t="s">
        <v>13</v>
      </c>
      <c r="D11" s="2" t="s">
        <v>8</v>
      </c>
      <c r="E11" s="4">
        <v>9387.1152</v>
      </c>
      <c r="F11" s="15"/>
    </row>
    <row r="12" spans="1:6" ht="31.5">
      <c r="A12" s="60"/>
      <c r="B12" s="63"/>
      <c r="C12" s="3" t="s">
        <v>14</v>
      </c>
      <c r="D12" s="2" t="s">
        <v>15</v>
      </c>
      <c r="E12" s="19">
        <v>2937.818</v>
      </c>
      <c r="F12" s="15"/>
    </row>
    <row r="13" spans="1:6" ht="31.5">
      <c r="A13" s="50"/>
      <c r="B13" s="64"/>
      <c r="C13" s="3" t="s">
        <v>16</v>
      </c>
      <c r="D13" s="2" t="s">
        <v>17</v>
      </c>
      <c r="E13" s="19">
        <f>E11/E12</f>
        <v>3.1952677803730523</v>
      </c>
      <c r="F13" s="15"/>
    </row>
    <row r="14" spans="1:6" ht="31.5">
      <c r="A14" s="2"/>
      <c r="B14" s="12" t="s">
        <v>18</v>
      </c>
      <c r="C14" s="3" t="s">
        <v>19</v>
      </c>
      <c r="D14" s="2" t="s">
        <v>8</v>
      </c>
      <c r="E14" s="4">
        <v>40.4</v>
      </c>
      <c r="F14" s="15"/>
    </row>
    <row r="15" spans="1:6" ht="63">
      <c r="A15" s="49"/>
      <c r="B15" s="62" t="s">
        <v>20</v>
      </c>
      <c r="C15" s="3" t="s">
        <v>21</v>
      </c>
      <c r="D15" s="2" t="s">
        <v>8</v>
      </c>
      <c r="E15" s="4">
        <f>12330.02+3417.1</f>
        <v>15747.12</v>
      </c>
      <c r="F15" s="15"/>
    </row>
    <row r="16" spans="1:6" ht="78.75">
      <c r="A16" s="50"/>
      <c r="B16" s="64"/>
      <c r="C16" s="3" t="s">
        <v>22</v>
      </c>
      <c r="D16" s="2" t="s">
        <v>8</v>
      </c>
      <c r="E16" s="4">
        <f>675.99+3735.97</f>
        <v>4411.96</v>
      </c>
      <c r="F16" s="15"/>
    </row>
    <row r="17" spans="1:6" ht="63">
      <c r="A17" s="49"/>
      <c r="B17" s="62" t="s">
        <v>23</v>
      </c>
      <c r="C17" s="3" t="s">
        <v>24</v>
      </c>
      <c r="D17" s="2" t="s">
        <v>8</v>
      </c>
      <c r="E17" s="4">
        <v>7137.04</v>
      </c>
      <c r="F17" s="15"/>
    </row>
    <row r="18" spans="1:6" ht="31.5">
      <c r="A18" s="50"/>
      <c r="B18" s="64"/>
      <c r="C18" s="3" t="s">
        <v>93</v>
      </c>
      <c r="D18" s="2" t="s">
        <v>8</v>
      </c>
      <c r="E18" s="4" t="s">
        <v>162</v>
      </c>
      <c r="F18" s="15"/>
    </row>
    <row r="19" spans="1:6" ht="63">
      <c r="A19" s="2"/>
      <c r="B19" s="12" t="s">
        <v>25</v>
      </c>
      <c r="C19" s="3" t="s">
        <v>26</v>
      </c>
      <c r="D19" s="2" t="s">
        <v>8</v>
      </c>
      <c r="E19" s="4">
        <v>6688.048</v>
      </c>
      <c r="F19" s="15"/>
    </row>
    <row r="20" spans="1:6" ht="63">
      <c r="A20" s="2"/>
      <c r="B20" s="12" t="s">
        <v>27</v>
      </c>
      <c r="C20" s="3" t="s">
        <v>28</v>
      </c>
      <c r="D20" s="2" t="s">
        <v>8</v>
      </c>
      <c r="E20" s="4">
        <f>1809.124+1102.256+7590.193</f>
        <v>10501.573</v>
      </c>
      <c r="F20" s="15"/>
    </row>
    <row r="21" spans="1:6" ht="78.75">
      <c r="A21" s="5"/>
      <c r="B21" s="12" t="s">
        <v>29</v>
      </c>
      <c r="C21" s="3" t="s">
        <v>30</v>
      </c>
      <c r="D21" s="2" t="s">
        <v>8</v>
      </c>
      <c r="E21" s="4">
        <f>1113.189+356.778+368.681+3.565+115.788+28.737+1133.384</f>
        <v>3120.1220000000003</v>
      </c>
      <c r="F21" s="15"/>
    </row>
    <row r="22" spans="1:6" ht="141.75">
      <c r="A22" s="5"/>
      <c r="B22" s="12" t="s">
        <v>31</v>
      </c>
      <c r="C22" s="3" t="s">
        <v>32</v>
      </c>
      <c r="D22" s="2" t="s">
        <v>8</v>
      </c>
      <c r="E22" s="4">
        <f>169.593+111.352+19.721+6.703+1313.054+411.523</f>
        <v>2031.946</v>
      </c>
      <c r="F22" s="15"/>
    </row>
    <row r="23" spans="1:6" ht="47.25">
      <c r="A23" s="2" t="s">
        <v>33</v>
      </c>
      <c r="B23" s="12" t="s">
        <v>34</v>
      </c>
      <c r="C23" s="3" t="s">
        <v>35</v>
      </c>
      <c r="D23" s="2" t="s">
        <v>8</v>
      </c>
      <c r="E23" s="4">
        <f>E8-E9</f>
        <v>957.5147999999972</v>
      </c>
      <c r="F23" s="15"/>
    </row>
    <row r="24" spans="1:6" ht="110.25">
      <c r="A24" s="8" t="s">
        <v>36</v>
      </c>
      <c r="B24" s="31" t="s">
        <v>95</v>
      </c>
      <c r="C24" s="3" t="s">
        <v>156</v>
      </c>
      <c r="D24" s="2" t="s">
        <v>8</v>
      </c>
      <c r="E24" s="20">
        <v>1086.084</v>
      </c>
      <c r="F24" s="15"/>
    </row>
    <row r="25" spans="1:5" s="17" customFormat="1" ht="47.25">
      <c r="A25" s="53" t="s">
        <v>37</v>
      </c>
      <c r="B25" s="62" t="s">
        <v>38</v>
      </c>
      <c r="C25" s="12" t="s">
        <v>164</v>
      </c>
      <c r="D25" s="33" t="s">
        <v>8</v>
      </c>
      <c r="E25" s="20">
        <v>187058.6026</v>
      </c>
    </row>
    <row r="26" spans="1:5" s="17" customFormat="1" ht="47.25">
      <c r="A26" s="54"/>
      <c r="B26" s="64"/>
      <c r="C26" s="12" t="s">
        <v>169</v>
      </c>
      <c r="D26" s="33" t="s">
        <v>8</v>
      </c>
      <c r="E26" s="20">
        <v>187496.1568</v>
      </c>
    </row>
    <row r="27" spans="1:5" s="17" customFormat="1" ht="15.75">
      <c r="A27" s="33" t="s">
        <v>39</v>
      </c>
      <c r="B27" s="12" t="s">
        <v>40</v>
      </c>
      <c r="C27" s="6" t="s">
        <v>41</v>
      </c>
      <c r="D27" s="33" t="s">
        <v>42</v>
      </c>
      <c r="E27" s="35">
        <v>2504.919</v>
      </c>
    </row>
    <row r="28" spans="1:5" s="17" customFormat="1" ht="15.75">
      <c r="A28" s="33" t="s">
        <v>98</v>
      </c>
      <c r="B28" s="12" t="s">
        <v>43</v>
      </c>
      <c r="C28" s="6" t="s">
        <v>44</v>
      </c>
      <c r="D28" s="33" t="s">
        <v>42</v>
      </c>
      <c r="E28" s="20">
        <v>0</v>
      </c>
    </row>
    <row r="29" spans="1:5" s="17" customFormat="1" ht="47.25">
      <c r="A29" s="33" t="s">
        <v>45</v>
      </c>
      <c r="B29" s="12" t="s">
        <v>46</v>
      </c>
      <c r="C29" s="6" t="s">
        <v>47</v>
      </c>
      <c r="D29" s="33" t="s">
        <v>42</v>
      </c>
      <c r="E29" s="35">
        <f>E27</f>
        <v>2504.919</v>
      </c>
    </row>
    <row r="30" spans="1:5" s="17" customFormat="1" ht="31.5">
      <c r="A30" s="53" t="s">
        <v>48</v>
      </c>
      <c r="B30" s="62" t="s">
        <v>49</v>
      </c>
      <c r="C30" s="6" t="s">
        <v>50</v>
      </c>
      <c r="D30" s="33" t="s">
        <v>42</v>
      </c>
      <c r="E30" s="35">
        <f>643.98071+490.53363+475.749625</f>
        <v>1610.263965</v>
      </c>
    </row>
    <row r="31" spans="1:5" s="17" customFormat="1" ht="47.25">
      <c r="A31" s="55"/>
      <c r="B31" s="63"/>
      <c r="C31" s="6" t="s">
        <v>51</v>
      </c>
      <c r="D31" s="33" t="s">
        <v>42</v>
      </c>
      <c r="E31" s="35">
        <f>919.9266+340.313</f>
        <v>1260.2395999999999</v>
      </c>
    </row>
    <row r="32" spans="1:5" s="17" customFormat="1" ht="47.25">
      <c r="A32" s="54"/>
      <c r="B32" s="64"/>
      <c r="C32" s="6" t="s">
        <v>52</v>
      </c>
      <c r="D32" s="33" t="s">
        <v>42</v>
      </c>
      <c r="E32" s="35">
        <f>214.588+135.436</f>
        <v>350.024</v>
      </c>
    </row>
    <row r="33" spans="1:5" s="17" customFormat="1" ht="31.5">
      <c r="A33" s="33" t="s">
        <v>53</v>
      </c>
      <c r="B33" s="12" t="s">
        <v>54</v>
      </c>
      <c r="C33" s="6" t="s">
        <v>55</v>
      </c>
      <c r="D33" s="33" t="s">
        <v>56</v>
      </c>
      <c r="E33" s="20">
        <v>10</v>
      </c>
    </row>
    <row r="34" spans="1:5" s="17" customFormat="1" ht="31.5">
      <c r="A34" s="37" t="s">
        <v>57</v>
      </c>
      <c r="B34" s="12" t="s">
        <v>58</v>
      </c>
      <c r="C34" s="6" t="s">
        <v>59</v>
      </c>
      <c r="D34" s="33" t="s">
        <v>60</v>
      </c>
      <c r="E34" s="36">
        <v>85.43</v>
      </c>
    </row>
    <row r="35" spans="1:5" s="17" customFormat="1" ht="15.75">
      <c r="A35" s="37" t="s">
        <v>61</v>
      </c>
      <c r="B35" s="12" t="s">
        <v>62</v>
      </c>
      <c r="C35" s="6" t="s">
        <v>63</v>
      </c>
      <c r="D35" s="33" t="s">
        <v>64</v>
      </c>
      <c r="E35" s="20">
        <v>30</v>
      </c>
    </row>
    <row r="36" spans="1:5" s="17" customFormat="1" ht="63" hidden="1">
      <c r="A36" s="37" t="s">
        <v>65</v>
      </c>
      <c r="B36" s="12" t="s">
        <v>66</v>
      </c>
      <c r="C36" s="6" t="s">
        <v>67</v>
      </c>
      <c r="D36" s="33" t="s">
        <v>64</v>
      </c>
      <c r="E36" s="43">
        <v>0</v>
      </c>
    </row>
    <row r="37" spans="1:5" s="17" customFormat="1" ht="63">
      <c r="A37" s="33" t="s">
        <v>68</v>
      </c>
      <c r="B37" s="12" t="s">
        <v>69</v>
      </c>
      <c r="C37" s="6" t="s">
        <v>70</v>
      </c>
      <c r="D37" s="33" t="s">
        <v>71</v>
      </c>
      <c r="E37" s="20">
        <v>33</v>
      </c>
    </row>
    <row r="38" spans="1:5" s="17" customFormat="1" ht="31.5">
      <c r="A38" s="33" t="s">
        <v>72</v>
      </c>
      <c r="B38" s="12" t="s">
        <v>137</v>
      </c>
      <c r="C38" s="6" t="s">
        <v>73</v>
      </c>
      <c r="D38" s="33" t="s">
        <v>74</v>
      </c>
      <c r="E38" s="36">
        <f>E12/E27</f>
        <v>1.1728195602332852</v>
      </c>
    </row>
    <row r="39" spans="1:5" s="17" customFormat="1" ht="47.25">
      <c r="A39" s="33" t="s">
        <v>75</v>
      </c>
      <c r="B39" s="12" t="s">
        <v>76</v>
      </c>
      <c r="C39" s="6" t="s">
        <v>77</v>
      </c>
      <c r="D39" s="33" t="s">
        <v>56</v>
      </c>
      <c r="E39" s="42">
        <f>117.188/E27*100</f>
        <v>4.678314947509281</v>
      </c>
    </row>
    <row r="40" spans="1:5" s="17" customFormat="1" ht="63">
      <c r="A40" s="33" t="s">
        <v>78</v>
      </c>
      <c r="B40" s="12" t="s">
        <v>79</v>
      </c>
      <c r="C40" s="6" t="s">
        <v>80</v>
      </c>
      <c r="D40" s="33" t="s">
        <v>56</v>
      </c>
      <c r="E40" s="20">
        <v>50</v>
      </c>
    </row>
    <row r="41" spans="1:5" s="15" customFormat="1" ht="15.75">
      <c r="A41" s="13"/>
      <c r="B41" s="14"/>
      <c r="C41" s="14"/>
      <c r="D41" s="13"/>
      <c r="E41" s="21"/>
    </row>
    <row r="42" spans="1:5" s="15" customFormat="1" ht="15.75" customHeight="1">
      <c r="A42" s="16"/>
      <c r="B42" s="13"/>
      <c r="C42" s="16"/>
      <c r="D42" s="13"/>
      <c r="E42" s="22"/>
    </row>
    <row r="43" s="15" customFormat="1" ht="12.75">
      <c r="E43" s="22"/>
    </row>
    <row r="44" s="15" customFormat="1" ht="12.75">
      <c r="E44" s="22"/>
    </row>
    <row r="45" s="15" customFormat="1" ht="12.75">
      <c r="E45" s="22"/>
    </row>
    <row r="46" s="15" customFormat="1" ht="12.75">
      <c r="E46" s="22"/>
    </row>
    <row r="47" s="15" customFormat="1" ht="12.75">
      <c r="E47" s="22"/>
    </row>
  </sheetData>
  <sheetProtection/>
  <mergeCells count="15">
    <mergeCell ref="A11:A13"/>
    <mergeCell ref="B11:B13"/>
    <mergeCell ref="A1:E1"/>
    <mergeCell ref="A15:A16"/>
    <mergeCell ref="B15:B16"/>
    <mergeCell ref="A2:E2"/>
    <mergeCell ref="A3:E3"/>
    <mergeCell ref="D7:E7"/>
    <mergeCell ref="A4:E4"/>
    <mergeCell ref="A30:A32"/>
    <mergeCell ref="B30:B32"/>
    <mergeCell ref="B17:B18"/>
    <mergeCell ref="A17:A18"/>
    <mergeCell ref="A25:A26"/>
    <mergeCell ref="B25:B26"/>
  </mergeCells>
  <printOptions/>
  <pageMargins left="0.7874015748031497" right="0.7874015748031497" top="0.5905511811023623" bottom="0.5905511811023623" header="0.5118110236220472" footer="0.5118110236220472"/>
  <pageSetup fitToHeight="2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peo02</cp:lastModifiedBy>
  <cp:lastPrinted>2013-03-05T03:05:02Z</cp:lastPrinted>
  <dcterms:created xsi:type="dcterms:W3CDTF">1996-10-08T23:32:33Z</dcterms:created>
  <dcterms:modified xsi:type="dcterms:W3CDTF">2014-06-18T04:59:46Z</dcterms:modified>
  <cp:category/>
  <cp:version/>
  <cp:contentType/>
  <cp:contentStatus/>
</cp:coreProperties>
</file>