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20" i="1"/>
  <c r="K119" l="1"/>
  <c r="K118"/>
  <c r="K117"/>
  <c r="K115"/>
  <c r="K114"/>
  <c r="K113" l="1"/>
  <c r="K103" l="1"/>
  <c r="K110"/>
  <c r="K111"/>
  <c r="K112"/>
  <c r="K107"/>
  <c r="K109"/>
  <c r="K108"/>
  <c r="K106"/>
  <c r="K105"/>
  <c r="K104" l="1"/>
  <c r="K102"/>
  <c r="K101"/>
  <c r="K100" l="1"/>
  <c r="K99"/>
  <c r="K98"/>
  <c r="K97"/>
  <c r="K96"/>
  <c r="K95" l="1"/>
  <c r="K94"/>
  <c r="K80"/>
  <c r="K74"/>
  <c r="K93"/>
  <c r="K92" l="1"/>
  <c r="K91"/>
  <c r="K77"/>
  <c r="K90"/>
  <c r="K89"/>
  <c r="K88"/>
  <c r="K87"/>
  <c r="K86" l="1"/>
  <c r="K85"/>
  <c r="K84"/>
  <c r="K83"/>
  <c r="K82"/>
  <c r="K81" l="1"/>
  <c r="K79"/>
  <c r="K72" l="1"/>
  <c r="K76"/>
  <c r="K75"/>
  <c r="K73"/>
  <c r="K71"/>
  <c r="K70"/>
  <c r="K69"/>
  <c r="K67"/>
  <c r="K62" l="1"/>
  <c r="K66"/>
  <c r="K65" l="1"/>
  <c r="K64"/>
  <c r="K61" l="1"/>
  <c r="K60" l="1"/>
  <c r="K59"/>
  <c r="K58"/>
  <c r="K57"/>
  <c r="K56"/>
  <c r="K55"/>
  <c r="K54"/>
  <c r="K53"/>
  <c r="K51" l="1"/>
  <c r="K50"/>
  <c r="K49"/>
  <c r="K46" l="1"/>
  <c r="K45" l="1"/>
  <c r="K43" l="1"/>
  <c r="K42"/>
  <c r="K41"/>
  <c r="K40"/>
  <c r="K39"/>
  <c r="K38"/>
  <c r="K37"/>
  <c r="K36"/>
  <c r="K35"/>
  <c r="K34"/>
  <c r="K33"/>
  <c r="K32"/>
  <c r="K30"/>
  <c r="K29"/>
  <c r="K28" l="1"/>
  <c r="K27" l="1"/>
  <c r="K24"/>
  <c r="K23"/>
  <c r="K22"/>
  <c r="K21"/>
  <c r="K20"/>
  <c r="K19"/>
  <c r="K18"/>
  <c r="K16"/>
  <c r="K15"/>
  <c r="K52"/>
</calcChain>
</file>

<file path=xl/sharedStrings.xml><?xml version="1.0" encoding="utf-8"?>
<sst xmlns="http://schemas.openxmlformats.org/spreadsheetml/2006/main" count="1268" uniqueCount="355">
  <si>
    <t>Утверждаю:</t>
  </si>
  <si>
    <t>Заказчик</t>
  </si>
  <si>
    <t>Порядковый номер</t>
  </si>
  <si>
    <t>Условия договора</t>
  </si>
  <si>
    <t>Наименование предмета договора</t>
  </si>
  <si>
    <t>Минимально необходимые требования, предъявляемые к предмету договора</t>
  </si>
  <si>
    <t>Единица измерения</t>
  </si>
  <si>
    <t>Сведения о количестве (объеме)</t>
  </si>
  <si>
    <t>Регион поставки товаров (выполнения работ,оказания услуг)</t>
  </si>
  <si>
    <t>Сведения о начальной (максимальной) цене договора (тыс.руб.)</t>
  </si>
  <si>
    <t>График осуществления процедур закупки</t>
  </si>
  <si>
    <t>Способ закупки</t>
  </si>
  <si>
    <t>Закупка в электронной форме                 (да/нет)</t>
  </si>
  <si>
    <t>Ответственное лицо</t>
  </si>
  <si>
    <t>Примечание</t>
  </si>
  <si>
    <t>Код по ОКЕИ</t>
  </si>
  <si>
    <t>Наименование</t>
  </si>
  <si>
    <t>Код по ОКАТО</t>
  </si>
  <si>
    <t>Планируемая дата или период размещения извещения</t>
  </si>
  <si>
    <t>Срок исполнения договора (мес., год)</t>
  </si>
  <si>
    <t>нет</t>
  </si>
  <si>
    <t>г.Лянтор</t>
  </si>
  <si>
    <t xml:space="preserve">                                </t>
  </si>
  <si>
    <t>Директор ЛГ МУП "УТВиВ"</t>
  </si>
  <si>
    <t>____________ В.В.Билецкий</t>
  </si>
  <si>
    <t>Код по ОКВЭД2</t>
  </si>
  <si>
    <t>Код по ОКПД2</t>
  </si>
  <si>
    <t>январь 2016г.</t>
  </si>
  <si>
    <t>апрель 2016г.</t>
  </si>
  <si>
    <t>А.В. Войтюк</t>
  </si>
  <si>
    <t>28.13.14.110</t>
  </si>
  <si>
    <t>Поставка насосов ГВС, ХВС, ТВС и преобразователей частоты ЦТП № 1,76,33</t>
  </si>
  <si>
    <t>Наличие паспортов, сертификатов на оборудование</t>
  </si>
  <si>
    <t>шт.</t>
  </si>
  <si>
    <t>согласно тех. задания</t>
  </si>
  <si>
    <t>запрос котировок</t>
  </si>
  <si>
    <t>25.30.12.113</t>
  </si>
  <si>
    <t>Выполнение работ по замене электромагнитного клапана и автоматизации деаэратора котельной № 3</t>
  </si>
  <si>
    <t>Наличие свидетельства СРО</t>
  </si>
  <si>
    <t>март 2016г.</t>
  </si>
  <si>
    <t>декабрь 2016г.</t>
  </si>
  <si>
    <t>открытый конкурс</t>
  </si>
  <si>
    <t>35.11.10</t>
  </si>
  <si>
    <t>Поставка электрической энергии и мощности</t>
  </si>
  <si>
    <t>Согласно договора</t>
  </si>
  <si>
    <t>условная единица</t>
  </si>
  <si>
    <t>согласно договора</t>
  </si>
  <si>
    <t>единственный исполнитель</t>
  </si>
  <si>
    <t>64.19</t>
  </si>
  <si>
    <t>64.19.30.000</t>
  </si>
  <si>
    <t>Оказание услуг по ведению аналитического учёта по начислению и оплате за жилищные и коммунальные услуги, в том числе по общежитию ул. Набережная дом 2, сбор платежей населения г.п. Лянтор за ЖКУ в программном обеспечении "Интротест-комплексные системы" или в аналогичном программном продукте, адаптированном к программе.</t>
  </si>
  <si>
    <t>Права на програмный продукт, адаптированный к программе "Интротест-комплексные системы".</t>
  </si>
  <si>
    <t>услуга</t>
  </si>
  <si>
    <t>январь 2016 г.</t>
  </si>
  <si>
    <t>М.Л.Пронюшкина</t>
  </si>
  <si>
    <t>Оказание услуг по сбору и транспортировке отходов IV-V жилищного фонда обслуживаемого ЛГ МУП "УТВиВ".</t>
  </si>
  <si>
    <t>Выполнение договорных обязательств</t>
  </si>
  <si>
    <t>февраль  2016г.</t>
  </si>
  <si>
    <t>А.В.Вержиковский</t>
  </si>
  <si>
    <t>Оказание услуг по приему и размещению отходов IV-V классаа опасности жилищного фонда обслуживаемого ЛГ МУП "УТВиВ".</t>
  </si>
  <si>
    <t>71.12.5</t>
  </si>
  <si>
    <t>39.00.23.000</t>
  </si>
  <si>
    <t>Оказание услуг по разработке и согласованию проекта нормативов допустимых сбросов (НДС) загрязняющих веществ и микроорганизмов поступающих в р.Пим после КОС - 14000 ( I и II очередь).</t>
  </si>
  <si>
    <t>Наличие лицензии</t>
  </si>
  <si>
    <t>И.А.Белоусова</t>
  </si>
  <si>
    <t>проект</t>
  </si>
  <si>
    <t>м3</t>
  </si>
  <si>
    <t>Поставка деаэратора полнокомплектного (котельная №1)марки ДА-50-15</t>
  </si>
  <si>
    <t>Наличие паспорта, сертификата на оборудование</t>
  </si>
  <si>
    <t>шт</t>
  </si>
  <si>
    <t>февраль 2016г</t>
  </si>
  <si>
    <t>май    2016г.</t>
  </si>
  <si>
    <t>28</t>
  </si>
  <si>
    <t>Поставка сетевых насосов марки  Wilo (котельная №2)</t>
  </si>
  <si>
    <t>71.1</t>
  </si>
  <si>
    <t>41.10.10.000</t>
  </si>
  <si>
    <t>ПИР КНС №81, №79</t>
  </si>
  <si>
    <t>А.В. Войтюк И.А.Белоусова</t>
  </si>
  <si>
    <t xml:space="preserve">Исключен служебная записка от 02.02.2016г. </t>
  </si>
  <si>
    <t>25</t>
  </si>
  <si>
    <t>25.30.12.115</t>
  </si>
  <si>
    <t>Поставка теплообменника пластинчатых водо-водяных( котельная №2)</t>
  </si>
  <si>
    <t>июнь    2016г.</t>
  </si>
  <si>
    <t xml:space="preserve">Исключен служебная записка от 03.02.2016г. </t>
  </si>
  <si>
    <t>27.1</t>
  </si>
  <si>
    <t>Поставка комплекса поверочного Элемер ПКДС 210У260/PV60</t>
  </si>
  <si>
    <t>февраль 2016г.</t>
  </si>
  <si>
    <t xml:space="preserve">Поставка насосов для солевых растворов Х 50-32-125 СД   котельная №1 </t>
  </si>
  <si>
    <t xml:space="preserve">Исключен служебная записка от 04.02.2016г. </t>
  </si>
  <si>
    <t>42.21</t>
  </si>
  <si>
    <t>43.22</t>
  </si>
  <si>
    <t>Реконструкция КНС-85 микрорайон №4</t>
  </si>
  <si>
    <t xml:space="preserve">Наличие свидетельства СРО, обученный персонал, спецтехника, спецоборудование на выполнение работ.  </t>
  </si>
  <si>
    <t>август 2016г.</t>
  </si>
  <si>
    <t>Исключен служебная записка от 05.02.2016г.</t>
  </si>
  <si>
    <t>Поставка строительных материалов</t>
  </si>
  <si>
    <t>Согласно тех.задания</t>
  </si>
  <si>
    <t>шт, кг.</t>
  </si>
  <si>
    <t>А.В. Вержиковский</t>
  </si>
  <si>
    <t>Добавление закупочной процедуры. Служебная записка от 08.02.2016г.</t>
  </si>
  <si>
    <t>Поставка пиломатериалов</t>
  </si>
  <si>
    <t>46.73.6</t>
  </si>
  <si>
    <t>46.73.16</t>
  </si>
  <si>
    <t>46.73.2</t>
  </si>
  <si>
    <t>46.73.12</t>
  </si>
  <si>
    <t>46.73</t>
  </si>
  <si>
    <t>46.73.1</t>
  </si>
  <si>
    <t>Поставка изделий из ПВХ (труба, тройник, отвод, крестовина), изделий из стали (труба, вентиль, муфта, контргайка, сгон, бочата, кран шаровый).</t>
  </si>
  <si>
    <t>шт., м</t>
  </si>
  <si>
    <t>25.30.1</t>
  </si>
  <si>
    <t>25.30.12.119</t>
  </si>
  <si>
    <t>Поставка комплекта элементов к  экономайзеру ЭП 1-808 для парового котла ДЕ-25-14ГМ (1984 года выпуска)</t>
  </si>
  <si>
    <t>комплект</t>
  </si>
  <si>
    <t>декабрь    2016г.</t>
  </si>
  <si>
    <t>Изменение наименования предмета договора, начальной цены Служебная записка от 11.02.2016г.</t>
  </si>
  <si>
    <t>28.14</t>
  </si>
  <si>
    <t>28.14.13.120</t>
  </si>
  <si>
    <t>Поставка задвижки чугунной 300мм, 200мм  фланцевой с электроприводом (котельная №1)</t>
  </si>
  <si>
    <t>Исключен служебная записка от 15.02.2016г.</t>
  </si>
  <si>
    <t>Оказание услуг по ведению аналитического учёта в программном обеспечении "Интротест-комплексные системы" по начислению и оплате за жилищные и коммунальные услуги, в том числе по общежитию ул. Набережная дом 2, сбор платежей населения г.п. Лянторза ЖКУ.</t>
  </si>
  <si>
    <t>февраль 2016 г.</t>
  </si>
  <si>
    <t xml:space="preserve">Добавление закупочной процедуры служебная записка от 19.02.2016г. </t>
  </si>
  <si>
    <t>Добавление закупочной процедуры. Служебная записка от 26.02.2016г.</t>
  </si>
  <si>
    <t>28.92.2</t>
  </si>
  <si>
    <t>Поставка экскаватора-бульдозера ЭО-2621Е82.1</t>
  </si>
  <si>
    <t>Наличие паспорта, сертификата</t>
  </si>
  <si>
    <t>25.29</t>
  </si>
  <si>
    <t>25.29.11.000</t>
  </si>
  <si>
    <t>Поставка резервуара вертикального стального наземного (РВС) объемом 150кубических метров</t>
  </si>
  <si>
    <t>шт, мм,мп,</t>
  </si>
  <si>
    <t>Добавление закупочной процедуры. Служебная записка от 03.03.2016г.</t>
  </si>
  <si>
    <t>08.12.11.120</t>
  </si>
  <si>
    <t>Поставка кварцевого песка</t>
  </si>
  <si>
    <t>паспорт качества, сертификат соответствия и.т.д.</t>
  </si>
  <si>
    <t>тн.</t>
  </si>
  <si>
    <t>86.10.1</t>
  </si>
  <si>
    <t>Оказание услуг по проведению предрейсового медицинского осмотра</t>
  </si>
  <si>
    <t>08.1</t>
  </si>
  <si>
    <t>43.12.3</t>
  </si>
  <si>
    <t>42.21.21.000</t>
  </si>
  <si>
    <t>Выполнение работ по: "Капитальному ремонту сетей ТВС и ГВС на участке ул. Салавата Юлаева от ТК-Б-4-1 до аптеки -228 (больничный комплекс)." "Капитальному ремонту сетей ТВС от ТК  ж.д. №65 до ж.д. №68,79 мкр. №6, г.п. Лянтор."</t>
  </si>
  <si>
    <t>мп</t>
  </si>
  <si>
    <t xml:space="preserve">Добавление закупочной процедуры служебная записка от 10.03.2016г. </t>
  </si>
  <si>
    <t>Изменение срока служебная записка от 19.01.2016г. Изменение срока служебная записка от 10.03.2016г.</t>
  </si>
  <si>
    <t>май 2016г.</t>
  </si>
  <si>
    <t>Поставка и замена морально устаревшего оборудования на РП -5 котельная № 3</t>
  </si>
  <si>
    <t>Наличие сертификатов, паспорта на оборудование</t>
  </si>
  <si>
    <t>частично</t>
  </si>
  <si>
    <t>Исключен служебная записка от 10.03.2016г.</t>
  </si>
  <si>
    <t>33.12</t>
  </si>
  <si>
    <t>25.30.12</t>
  </si>
  <si>
    <t>март  2016г.</t>
  </si>
  <si>
    <t>Выполнение работ по техническому перевооружению автоматизированной системы управления технологическими процессами (АСУТП) котлов ДЕВ/14ГМ ст. № 1,2  котельной № 1</t>
  </si>
  <si>
    <t>Изменение наименования предмета договора, начальной цены Служебная записка от 10.03.2016г.</t>
  </si>
  <si>
    <t>Выполнение работ по: "Капитальному ремонту котла №2, капитальному ремонту воздуховода, капитальному ремонту газохода" котельная №1, г.п. Лянтор.</t>
  </si>
  <si>
    <t>Изменение наименования предмета договора, начальной цены служебная записка от 22.03.2016г.</t>
  </si>
  <si>
    <t>14.12</t>
  </si>
  <si>
    <t>Поставка обмундирования и СИЗ</t>
  </si>
  <si>
    <t>Сертифицировано согласно тех. задания</t>
  </si>
  <si>
    <t xml:space="preserve">Поставка гореловного камня для горелки СНГ-56 котла ДЕВ-25/14 ГМ ст. №4 котельной №1 </t>
  </si>
  <si>
    <t>Добавление закупочной процедуры. Служебная записка от 25.03.2016г.</t>
  </si>
  <si>
    <t>35.30.4</t>
  </si>
  <si>
    <t>35.30.12</t>
  </si>
  <si>
    <t>Добавление закупочной процедуры. Служебная записка от 28.03.2016г.</t>
  </si>
  <si>
    <t>71.20.1</t>
  </si>
  <si>
    <t>Оаказание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</si>
  <si>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>71.12.39.110</t>
  </si>
  <si>
    <t>28.92</t>
  </si>
  <si>
    <t>Служебная записка  об изменении  даты закупочной процедуры  от 30.03.2016г.</t>
  </si>
  <si>
    <t xml:space="preserve">Согласно тех.задани </t>
  </si>
  <si>
    <t>май 2017г.</t>
  </si>
  <si>
    <t>М.В.Логинов</t>
  </si>
  <si>
    <t>Добавление закупочной процедуры. Служебная записка от 31.03.2016г.</t>
  </si>
  <si>
    <t>Капитальный ремонт  сетей ТВС от ТК до ж.д 62-ж ж.д. 63 микрорайон №6, капитальный сетей ТВС от ж.д №63-ж д.65 микрорайон №6</t>
  </si>
  <si>
    <t>декабря 2016г.</t>
  </si>
  <si>
    <t>А.С. Баранник</t>
  </si>
  <si>
    <t xml:space="preserve">Добавление закупочной процедуры. Служебная записка от 06.04.2016г. </t>
  </si>
  <si>
    <t>Капитальный ремонт участка сетей ТВС: Адрес: ТК -  ж.д. 63-55-57-56, ТК- ж.д.52-53-64   микрорайон №3</t>
  </si>
  <si>
    <t>Капитальный ремонт участка сетей ТВС: Адрес: территория детского сада "Ромашка"   микрорайон №3</t>
  </si>
  <si>
    <t xml:space="preserve">Поставка  оборудования видеонаблюдения,  выполнения работ по его монтажу и вводу в эксплуатацию на территории ЛГ МУП «УТВиВ»  </t>
  </si>
  <si>
    <t>Оказание услуг  по проведению  морфометрических и  морфологических  наблюдений за водным объектом р. Пим (67.5 км. от устья) г.п. Лянтор, Сургутского района.</t>
  </si>
  <si>
    <t xml:space="preserve"> Служебная записка от 06.04.2016г. ИСКЛЮЧЕН</t>
  </si>
  <si>
    <t xml:space="preserve"> Служебная записка от 08.04.2016г.ОТМЕНЕН</t>
  </si>
  <si>
    <t>26.30.17</t>
  </si>
  <si>
    <t>Добавление закупочной процедуры.Отменен. Служебная записка от 13.04.2016г.</t>
  </si>
  <si>
    <t>Оказание услуг  по проведению  гидрохимических исследований, предоставление информации о фоновых концентрациях загрязняющих веществ р. Пим (67.5 км. от устья) г.п. Лянтор, Сургутского района.</t>
  </si>
  <si>
    <t>Изменение наименования предмета договора,  Служебная записка от 13.04.2016г.</t>
  </si>
  <si>
    <t>Оказание транспортных услуг.</t>
  </si>
  <si>
    <t>Добавление закупочной процедуры.Служебная записка от 14.04.2016г.</t>
  </si>
  <si>
    <t>60</t>
  </si>
  <si>
    <t>Поставка насосного агрегата СМ200-150-400-6 5А 200L6 30кВт.</t>
  </si>
  <si>
    <t>Добавление закупочной процедуры.Служебная записка от 18.04.2016г.</t>
  </si>
  <si>
    <t xml:space="preserve">Выполнение работ по:
- «Капитальному ремонту участка сетей ТВС.  Адрес: МТК ул. Парковая – ввод на ЦТП-76 микрорайон №3»;
- «Капитальный ремонт сетей с заменой трубопроводов в гидрофобной изоляции на трубопроводы в ППУ (технология "труба в трубе") на участке "Внутриквартальные сети ТВС к ж.д.66 мкр.6"»;
- «Капитальному ремонту участка сетей ТВС. Адрес: ж.д. №63 - ж.д. №65 микрорайон №6».
</t>
  </si>
  <si>
    <t xml:space="preserve">Наличие свидетельства СРО, обученный персонал, спецтехника, спецоборудование на выполнение работ. </t>
  </si>
  <si>
    <t>А.С.Баранник</t>
  </si>
  <si>
    <t>28.9</t>
  </si>
  <si>
    <t>Оказание медицинских услуг по проведению периодического медицинского осмотра работников ЛГ МУП "УТВиВ" на 2016г.</t>
  </si>
  <si>
    <t>Согласно ежегодного графика</t>
  </si>
  <si>
    <t>человек</t>
  </si>
  <si>
    <t>З.И.Охрименко</t>
  </si>
  <si>
    <t>Изменение начальной цены Служебная записка от 14.04.2016г. Изменение численности. Служебная записка от 25.04.2016г.</t>
  </si>
  <si>
    <t>86.90.9</t>
  </si>
  <si>
    <t>Поставка теплообменников пластинчатых водо-водяных на ЦТП №33</t>
  </si>
  <si>
    <t>сентябрь  2016г.</t>
  </si>
  <si>
    <t>Поставка лакокрасочных материалов</t>
  </si>
  <si>
    <t>условная еденица</t>
  </si>
  <si>
    <t>Отменен .Служебная записка от 28.04.2016г.</t>
  </si>
  <si>
    <t>Изменение срока, служебная записка от 28.04.2016г.</t>
  </si>
  <si>
    <t>28.13</t>
  </si>
  <si>
    <t>Поставка Рабочих колёс, торцевых уплотнений, рем. комплектов</t>
  </si>
  <si>
    <t>Добавление закупочной процедуры.Служебная записка от 04.05.2016г.</t>
  </si>
  <si>
    <t xml:space="preserve">Поставка Хлорной извести </t>
  </si>
  <si>
    <t>23.5</t>
  </si>
  <si>
    <t>20.16</t>
  </si>
  <si>
    <t>20.16.59.320</t>
  </si>
  <si>
    <t>Отмена закупочной процедуры. Служебная записка от 11.05.2016г.</t>
  </si>
  <si>
    <t>33.2</t>
  </si>
  <si>
    <t>26.51.52.130</t>
  </si>
  <si>
    <t>Поверка, ремонт и калибровка приборов</t>
  </si>
  <si>
    <t>Спец. организация наличие лицензии</t>
  </si>
  <si>
    <t>А.В.Войтюк</t>
  </si>
  <si>
    <t>Изменение начальной цены. Служебная записка от 13.05.2016г.</t>
  </si>
  <si>
    <t>Выполнение работ по прокладке второго ввода на КНС №81, 46, 84, 102, 108, 141</t>
  </si>
  <si>
    <t>июнь 2016г.</t>
  </si>
  <si>
    <t>Служебная записка  об изменении  даты закупочной процедуры  от 13.05.2016г.</t>
  </si>
  <si>
    <t>Поставка Ионообменной смолы КУ-2-8 (NA-форма)</t>
  </si>
  <si>
    <t>Поставка ионообменной смолы</t>
  </si>
  <si>
    <t>Изменение наименования предмета договора, начальной цены Служебная записка от 16.05.2016г.</t>
  </si>
  <si>
    <t>Изменение начальной цены. Служебная записка от 17.05.2016г.</t>
  </si>
  <si>
    <t>Капитальный ремонт бака аварийной подпитки № 6 котельная №3</t>
  </si>
  <si>
    <t>Изменение срока и начальной цены.Служебная записка от 18.05.2016г.</t>
  </si>
  <si>
    <t>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</t>
  </si>
  <si>
    <t>Добавление закупочной процедуры.Служебная записка от 19.05.2016г.</t>
  </si>
  <si>
    <t>Капитальный ремонт сетей ТВС. Адрес: от ТК 6-7-3П до 6-7-4П, 6 мкр. г. Лянтор</t>
  </si>
  <si>
    <t>Изменение срока и начальной цены.Служебная записка от 19.05.2016г.</t>
  </si>
  <si>
    <t>Капитальный ремонт участка сетей ТВС. Адрес: ЦТП №7 - ж.д.17, 27 микрорайон №6</t>
  </si>
  <si>
    <t>сентябрь 2016г.</t>
  </si>
  <si>
    <t>Капитальный ремонт ТС. Адрес: тк-14М ж.д. №11 до ж.д. №12 микрорайон №4</t>
  </si>
  <si>
    <t>Капитальный ремонт сетей ТВС на участке ул.Набережная д.7 до  т/к В-33-5П ( Вахтовый поселок)</t>
  </si>
  <si>
    <t xml:space="preserve">Капитальный ремонт самотечного коллектора канализации. Адрес: Общежитие №4 - КНС-46 мкр. Пионерный </t>
  </si>
  <si>
    <t>29.32.30.171</t>
  </si>
  <si>
    <t>Выполнение работ по реконструкции системы автоматизации ЦТП № 2</t>
  </si>
  <si>
    <t>согласно тех. Задания</t>
  </si>
  <si>
    <t>28.12</t>
  </si>
  <si>
    <t>Поставка компрессоров ВОС №1</t>
  </si>
  <si>
    <t xml:space="preserve">Капитальный ремонт ТС. Адрес: тк-14М ж.д. №11 до ж.д. №12 микрорайон №4.                                    Выполнение работ : "Капитальный ремонт сетей с заменой трубопроводов в гидрофобной изоляции на трубопроводы в ППУ (технология " труба в трубе") на участке "Внутриквартальные сети ТВС УП-ТК общ. 3 60 лет СССР мкр.Пионерный"   </t>
  </si>
  <si>
    <t>Совмещение закупочной процедуры. Служебная записка от 31.05.16г.</t>
  </si>
  <si>
    <t xml:space="preserve">Капитальный ремонт самотечного коллектора канализации. Адрес: Общежитие №10 - КНС-46 мкр. Пионерный </t>
  </si>
  <si>
    <t>мн</t>
  </si>
  <si>
    <t>Изменение наименования, начальной цены. Служебная записка от 01.02.16г.</t>
  </si>
  <si>
    <t>Оказание услуг по охране территории котельной №1, №3, АУП   ЛГМУП «УТВиВ»</t>
  </si>
  <si>
    <t>Добавление закупочной процедуры. Служебная записка от 02.06.2016г.</t>
  </si>
  <si>
    <t xml:space="preserve">Поставка  оборудования видеонаблюдения и выполнения работ по его монтажу и вводу в эксплуатацию на территории ЛГ МУП «УТВиВ»  </t>
  </si>
  <si>
    <t>июль 2016г.</t>
  </si>
  <si>
    <t>М.В.Логтнов</t>
  </si>
  <si>
    <t>Изменение срока,  начальной цены. Служебная записка от 06.06.16г.</t>
  </si>
  <si>
    <t>80.10.12</t>
  </si>
  <si>
    <t>Выполнение работ по прокладке вторых вводов силовых кабелей, монтажа силового оборудования КНС №  46, 85, 108, 141</t>
  </si>
  <si>
    <t>43.12.4</t>
  </si>
  <si>
    <t>Выполнение работ по : "Капитальному ремонту сетей ТВС. Адрес: ул.Назаргалеева ж.д. №26"; "Капитальному ремонту сетей ТВС. Адрес: от 1-1-3Л ж.д. №22 мкр. №1"</t>
  </si>
  <si>
    <t xml:space="preserve">Выполнение работ по: «Капитальному ремонту сетей ТВС на участке ул. Набережная д.7 до т/к В-33-5П (Вахтовый посёлок); «Капитальному ремонту участка сетей ТВС. Адрес: ТК – ж.д. 63-52-53-64 микрорайон №3»
</t>
  </si>
  <si>
    <t>Добавление и совмещение закупочной процедуры. Служебная записка от 17.06.2016г.</t>
  </si>
  <si>
    <t>Добавление и совмещение  закупочной процедуры. Служебная записка от 20.06.2016г.</t>
  </si>
  <si>
    <t xml:space="preserve">Выполнение работ по: «Монтажу горелочного камня горелки СНГ-56 на котле ДЕВ-25-14ГМ ст№4, Котельной №1»; «Пусконаладочным работам водогрейного котла ДЕВ-25-14ГМ ст№4, Котельной №1»
</t>
  </si>
  <si>
    <t>40.30.10.220</t>
  </si>
  <si>
    <t>август2016г.</t>
  </si>
  <si>
    <t>Изменение срока и начальной цены.Служебная записка от 19.05.2016г. Исключить из плана , служебная записка от 28.06.2016</t>
  </si>
  <si>
    <t>Реконструкция сетей ТВС: работы по замене тепловой защитной изоляции магистральных наружных трубопроводов пересечение ул. Хантыйская и ул. Озерная</t>
  </si>
  <si>
    <t>Капитальный ремонт самотечного коллектора Ду 150 мм Н=3,8 м "Жилой дом  №21  ул.  - КНС-78" с вакуумным водопонижением (мкр. №7)</t>
  </si>
  <si>
    <t>октябрь 2016г.</t>
  </si>
  <si>
    <t>Исключение из плана, служебная записка от 28.06.2016</t>
  </si>
  <si>
    <t>Реконструкция сборного самотечного коллектора по ул. В. Кингисеппа Ду 400 мм на участке от ул. Озерной до ул. Парковой ( 2 пролета)- 102 мп.</t>
  </si>
  <si>
    <t>Изменение срока .Служебная записка от 19.05.2016г. Изменение срока , служебная записка от 28.06.2016</t>
  </si>
  <si>
    <t xml:space="preserve">Капитальный ремонт самотечного коллектора. Адрес: Ул. Набережная - КНС-46 микрорайон Пионерный </t>
  </si>
  <si>
    <t>Изменение срока и суммы, служебная записка от 28.06.2016</t>
  </si>
  <si>
    <t>август  2016г.</t>
  </si>
  <si>
    <t>Изминение срока, служебная записка от 24.05.2016г., Служебнпя записка от 18.07.2016 ИСКЛЮЧЕН</t>
  </si>
  <si>
    <t>Изменение срока служебная записка от 19.01.2016г.  Изменение срока служебная записка от 10.03.2016г.Изменение срока, служебная записка от 24.05.16г, служебная записка от  ОТ 18.07.2016  ИСКЛЮЧИТЬ.</t>
  </si>
  <si>
    <t>35.12</t>
  </si>
  <si>
    <t>Выполнение работ по модернизации автоматизированной информационно- измерительной системы коммерческого учета АИИСКУЭ</t>
  </si>
  <si>
    <t>декабрь 2017г.</t>
  </si>
  <si>
    <t>СЛУЖЕБНАЯ ЗАПИСКА ОТ 18.07.2016Г., ДОБАВЛЕНИЕ ЗАКУПОЧНОЙ ПРОЦЕДУРЫ.</t>
  </si>
  <si>
    <t>Изменение срока и начальной цены.Служебная записка от 19.05.2016г. Изменение срока , служебная записка от 28.06.2016. СЛУЖЕБНАЯ ЗАПИСКА ОТ 25.07.2016 ИСКЛЮЧИТЬ ИЗ ПЛАНА</t>
  </si>
  <si>
    <t>июль  2016г.</t>
  </si>
  <si>
    <t>Оказание услуг по экспертизе представленных ЛГ МУП «УТВиВ» документов и сведений, выездной экспертизе соответствия ЛГ МУП «УТВиВ» критериями аккредитации в соответствии с ФЗ от 28.12.2013 № 412-ФЗ «Об аккредитации в национальной системе аккредитации для целей аккредитации в качестве испытательной лаборатории (центра) в  соответствии с областью аккредитации, указанной в заявлении об аккредитации.</t>
  </si>
  <si>
    <t xml:space="preserve">согласно договора на оказание  услуг </t>
  </si>
  <si>
    <t>И.А.Хисматуллина</t>
  </si>
  <si>
    <t>Служебная записка от 08.08.2016г. Добавление закупочной процедуры.</t>
  </si>
  <si>
    <t>Выполнение работ по прокладке вторых вводов силовых кабелей, монтажа силового оборудования КНС № 85, 141</t>
  </si>
  <si>
    <t>О.А.Гомзикова</t>
  </si>
  <si>
    <t>Служебная записка от 09.08.2016г. Добавление закупочной процедуры.</t>
  </si>
  <si>
    <t>74</t>
  </si>
  <si>
    <t>Служебная записка от 11.08.2016г. Добавление закупочной процедуры.</t>
  </si>
  <si>
    <t>Выполнение работ по : "Ремонт резервуара РЧВ -400 м3 рег. №3"</t>
  </si>
  <si>
    <t>77.1</t>
  </si>
  <si>
    <t>Поставка трансформатора ТМГ 630/10/0,4</t>
  </si>
  <si>
    <t>Служебная записка от 22.08.2016г. Добавление закупочной процедуры.</t>
  </si>
  <si>
    <t>Добавление закупочной процедуры. Служебная записка от 01.09.2016г.</t>
  </si>
  <si>
    <t>Оказание услуг по охране территории водоочистных сооружений ЛГ МУП «УТВиВ»</t>
  </si>
  <si>
    <t>Выполнение  работ по содержанию общего имущества  многоквартирных домов жилищного фонда г. п. Лянтор (в том числе  специализированного  и муниципального  фондов г. п. Лянтор)</t>
  </si>
  <si>
    <t>Наличие  лицензии,  свидетельства СРО</t>
  </si>
  <si>
    <t>Служебная записка от 13.09.2016г. Добавление закупочной процедуры.</t>
  </si>
  <si>
    <t>43.29</t>
  </si>
  <si>
    <t>апрель 2017г.</t>
  </si>
  <si>
    <t>Изменение срока закупочной процедуры.  Служебная записка от 29.09.2016г.</t>
  </si>
  <si>
    <t xml:space="preserve">Спец. рганизация; наличие лицензии; аттестованные специалисты;сведения о средствах измерения </t>
  </si>
  <si>
    <t>система</t>
  </si>
  <si>
    <t>35.30.5</t>
  </si>
  <si>
    <t>43.22.11.120</t>
  </si>
  <si>
    <t>Теплотехническая наладка котла № 3 ( до декабря 2016) котельной №3</t>
  </si>
  <si>
    <t>Теплотехническая наладка котла № 1 котельной №2, котла №2 котельной №1 (после капитального ремонта)</t>
  </si>
  <si>
    <t xml:space="preserve">Наладка системы ХВО на котельных №1,3  (срок до декабря 16) </t>
  </si>
  <si>
    <t>Добавление закупочной процедуры от 11.10.2016г.</t>
  </si>
  <si>
    <t>Добавление закупочной процедуры от 18.10.2016г.</t>
  </si>
  <si>
    <t>Поставка насоса марки Grundfos</t>
  </si>
  <si>
    <t xml:space="preserve">Теплотехническая наладка котла № 2 котельной №1, котла №3 котельной №3 </t>
  </si>
  <si>
    <t>Соединение, изменение НМЦД  закупочной процедуры.  Служебная записка от 20.10.2016г.</t>
  </si>
  <si>
    <t>Исключен. Служебная записка от 20.10.16г.</t>
  </si>
  <si>
    <t>40.30.4</t>
  </si>
  <si>
    <r>
      <t xml:space="preserve">Изменение начальной цены закупки, способа закупки служебная записка от 13.01.2016г.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</si>
  <si>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закупки служебная записка от 19.01.2016г. 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</si>
  <si>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Изменение начальной цены Служебная записка от 22.01.2016г. </t>
    </r>
    <r>
      <rPr>
        <b/>
        <sz val="10"/>
        <rFont val="Times New Roman"/>
        <family val="1"/>
        <charset val="204"/>
      </rPr>
      <t>ЗАКРЫТ</t>
    </r>
  </si>
  <si>
    <r>
      <t xml:space="preserve">Добавление закупочной процедуры. Служебная записка от 28.01.2016г.  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</si>
  <si>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28.01.2016г.</t>
    </r>
    <r>
      <rPr>
        <b/>
        <sz val="10"/>
        <rFont val="Times New Roman"/>
        <family val="1"/>
        <charset val="204"/>
      </rPr>
      <t>Договор заключен</t>
    </r>
  </si>
  <si>
    <r>
      <t xml:space="preserve">Добавление закупочной процедуры. Служебная записка от 28.01.2016г. </t>
    </r>
    <r>
      <rPr>
        <b/>
        <sz val="10"/>
        <rFont val="Times New Roman"/>
        <family val="1"/>
        <charset val="204"/>
      </rPr>
      <t>ОТМЕНЕН</t>
    </r>
  </si>
  <si>
    <r>
      <t xml:space="preserve">Добавление закупочной процедуры. Служебная записка от 03.02.2016г. </t>
    </r>
    <r>
      <rPr>
        <b/>
        <sz val="10"/>
        <rFont val="Times New Roman"/>
        <family val="1"/>
        <charset val="204"/>
      </rPr>
      <t>ЗАКРЫТ</t>
    </r>
  </si>
  <si>
    <r>
      <t>Служебная записка  об изменении  формы  закупочной процедуры  от 25.03.2016г.</t>
    </r>
    <r>
      <rPr>
        <b/>
        <sz val="10"/>
        <rFont val="Times New Roman"/>
        <family val="1"/>
        <charset val="204"/>
      </rPr>
      <t>Договор заключен</t>
    </r>
  </si>
  <si>
    <r>
      <t>Добавление закупочной процедуры. Служебная записка от 03.03.2016г.</t>
    </r>
    <r>
      <rPr>
        <b/>
        <sz val="10"/>
        <rFont val="Times New Roman"/>
        <family val="1"/>
        <charset val="204"/>
      </rPr>
      <t>Договор заключен</t>
    </r>
  </si>
  <si>
    <r>
      <t>Изменение срока .Служебная записка от 19.05.2016г</t>
    </r>
    <r>
      <rPr>
        <b/>
        <sz val="10"/>
        <rFont val="Times New Roman"/>
        <family val="1"/>
        <charset val="204"/>
      </rPr>
      <t>.Исключение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</si>
  <si>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r>
      <t xml:space="preserve">Изминение срока, служебная записка от 26.05.2016г., Служебная записка от 28.06.2016 , изменение срока. </t>
    </r>
    <r>
      <rPr>
        <b/>
        <sz val="10"/>
        <rFont val="Times New Roman"/>
        <family val="1"/>
        <charset val="204"/>
      </rPr>
      <t>СЛУЖЕБНАЯ ЗАПИСКА ОТ 25.07.2016 , ИСКЛЮЧИТЬ ИЗ ПЛАНА.</t>
    </r>
  </si>
  <si>
    <r>
      <t>Изменение срока .Служебная записка от 19.05.2016г.</t>
    </r>
    <r>
      <rPr>
        <b/>
        <sz val="10"/>
        <rFont val="Times New Roman"/>
        <family val="1"/>
        <charset val="204"/>
      </rPr>
      <t>Исключение</t>
    </r>
    <r>
      <rPr>
        <sz val="10"/>
        <rFont val="Times New Roman"/>
        <family val="1"/>
        <charset val="204"/>
      </rPr>
      <t xml:space="preserve"> из плана, служебная записка от 28.06.2016</t>
    </r>
  </si>
  <si>
    <t>Выполнение работ по техническому перевооружению и планово-предупредительному ремонту автоматических установок пожарной сигнализации и систем ПАК "Стрелец-Мониторинг"</t>
  </si>
  <si>
    <t>ноябрь 2016г.</t>
  </si>
  <si>
    <t>Добавление закупочной процедуры. Служебная записка от 20.10.2016г.</t>
  </si>
  <si>
    <t>80.20</t>
  </si>
  <si>
    <t>80.20.1</t>
  </si>
  <si>
    <t>Наладка системы ХВО на котельных №1, 3.</t>
  </si>
  <si>
    <t>43.22.11.121</t>
  </si>
  <si>
    <t>Изменение срока, НМЦ закупочной процедуры.Служебная записка от 24.10.2016г.</t>
  </si>
  <si>
    <t>10.82.22.140</t>
  </si>
  <si>
    <t>Поставка подарков</t>
  </si>
  <si>
    <t>Изменение срока закупочной процедуры.  Служебная записка от 25.10.2016г.</t>
  </si>
  <si>
    <t>Добавление закупочной процедуры. Служебная записка от 27.10.2016г</t>
  </si>
  <si>
    <t>Ликвидация водозаборной скважины</t>
  </si>
  <si>
    <t>42.2</t>
  </si>
  <si>
    <t>Оказание услуг по охране территории котельной №1, №3, водоочистных сооружений и аппарата управления предприятия</t>
  </si>
  <si>
    <t>Добавление закупочной процедуры. Служебная записка от 28.10.2016г</t>
  </si>
  <si>
    <t>Исключен. Служебная записка от 31.10.16г.</t>
  </si>
  <si>
    <t>Изменения в Плане на "01" ноября  2016г.</t>
  </si>
  <si>
    <t>Поставка топлива</t>
  </si>
  <si>
    <t>литр</t>
  </si>
  <si>
    <t>Добавление закупочной процедуры. Служебная записка от 01.11.2016г</t>
  </si>
  <si>
    <t>80.10</t>
  </si>
  <si>
    <t>19.20</t>
  </si>
  <si>
    <t>19.2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</si>
</sst>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/>
    <xf numFmtId="165" fontId="2" fillId="0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9" xfId="0" applyFont="1" applyFill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/>
    <xf numFmtId="0" fontId="2" fillId="0" borderId="3" xfId="0" applyFont="1" applyFill="1" applyBorder="1"/>
    <xf numFmtId="0" fontId="2" fillId="0" borderId="14" xfId="0" applyFont="1" applyFill="1" applyBorder="1"/>
    <xf numFmtId="0" fontId="2" fillId="0" borderId="16" xfId="0" applyFont="1" applyFill="1" applyBorder="1"/>
    <xf numFmtId="166" fontId="2" fillId="0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3" fontId="2" fillId="0" borderId="3" xfId="1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6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8" xfId="1" applyNumberFormat="1" applyFont="1" applyFill="1" applyBorder="1" applyAlignment="1">
      <alignment horizontal="center" vertical="center" wrapText="1"/>
    </xf>
    <xf numFmtId="43" fontId="2" fillId="0" borderId="1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%20OOC%20ot%2030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97">
          <cell r="K97">
            <v>250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20"/>
  <sheetViews>
    <sheetView tabSelected="1" topLeftCell="A115" workbookViewId="0">
      <selection activeCell="D119" sqref="D119"/>
    </sheetView>
  </sheetViews>
  <sheetFormatPr defaultRowHeight="12.75" outlineLevelRow="1"/>
  <cols>
    <col min="1" max="1" width="7.28515625" style="43" customWidth="1"/>
    <col min="2" max="2" width="10.28515625" style="43" customWidth="1"/>
    <col min="3" max="3" width="14.5703125" style="43" customWidth="1"/>
    <col min="4" max="4" width="46.140625" style="43" customWidth="1"/>
    <col min="5" max="5" width="19.140625" style="43" customWidth="1"/>
    <col min="6" max="6" width="9.140625" style="43"/>
    <col min="7" max="7" width="11.140625" style="43" customWidth="1"/>
    <col min="8" max="9" width="11.85546875" style="43" customWidth="1"/>
    <col min="10" max="10" width="12" style="43" customWidth="1"/>
    <col min="11" max="11" width="11" style="43" customWidth="1"/>
    <col min="12" max="12" width="16.140625" style="43" customWidth="1"/>
    <col min="13" max="13" width="13.5703125" style="43" customWidth="1"/>
    <col min="14" max="14" width="14" style="43" customWidth="1"/>
    <col min="15" max="15" width="9.140625" style="43"/>
    <col min="16" max="16" width="17.5703125" style="43" customWidth="1"/>
    <col min="17" max="17" width="20.42578125" style="43" customWidth="1"/>
    <col min="18" max="16384" width="9.140625" style="43"/>
  </cols>
  <sheetData>
    <row r="1" spans="1:17">
      <c r="A1" s="41"/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1"/>
      <c r="P1" s="41"/>
    </row>
    <row r="2" spans="1:17">
      <c r="A2" s="44"/>
      <c r="B2" s="45"/>
      <c r="C2" s="44"/>
      <c r="D2" s="46"/>
      <c r="E2" s="46"/>
      <c r="F2" s="44"/>
      <c r="G2" s="44"/>
      <c r="H2" s="44"/>
      <c r="I2" s="47"/>
      <c r="J2" s="44"/>
      <c r="K2" s="44"/>
      <c r="L2" s="48"/>
      <c r="M2" s="45"/>
      <c r="N2" s="49" t="s">
        <v>0</v>
      </c>
      <c r="O2" s="45"/>
      <c r="P2" s="48"/>
      <c r="Q2" s="44"/>
    </row>
    <row r="3" spans="1:17">
      <c r="A3" s="44"/>
      <c r="B3" s="45"/>
      <c r="C3" s="44"/>
      <c r="D3" s="46"/>
      <c r="E3" s="46"/>
      <c r="F3" s="44"/>
      <c r="G3" s="44"/>
      <c r="H3" s="44"/>
      <c r="I3" s="47"/>
      <c r="J3" s="44"/>
      <c r="K3" s="44"/>
      <c r="L3" s="44"/>
      <c r="M3" s="45"/>
      <c r="N3" s="45" t="s">
        <v>1</v>
      </c>
      <c r="O3" s="45"/>
      <c r="P3" s="45"/>
    </row>
    <row r="4" spans="1:17">
      <c r="A4" s="44"/>
      <c r="B4" s="50"/>
      <c r="C4" s="44"/>
      <c r="D4" s="46"/>
      <c r="E4" s="46"/>
      <c r="F4" s="44"/>
      <c r="G4" s="44"/>
      <c r="H4" s="44"/>
      <c r="I4" s="47" t="s">
        <v>22</v>
      </c>
      <c r="J4" s="44"/>
      <c r="K4" s="44"/>
      <c r="L4" s="44"/>
      <c r="M4" s="45"/>
      <c r="N4" s="45" t="s">
        <v>23</v>
      </c>
      <c r="O4" s="45"/>
      <c r="P4" s="44"/>
      <c r="Q4" s="47"/>
    </row>
    <row r="5" spans="1:17">
      <c r="A5" s="44"/>
      <c r="B5" s="45"/>
      <c r="C5" s="44"/>
      <c r="D5" s="46"/>
      <c r="E5" s="46"/>
      <c r="F5" s="44"/>
      <c r="G5" s="44"/>
      <c r="H5" s="44"/>
      <c r="I5" s="47"/>
      <c r="J5" s="44"/>
      <c r="K5" s="44"/>
      <c r="L5" s="44"/>
      <c r="M5" s="45"/>
      <c r="N5" s="45" t="s">
        <v>24</v>
      </c>
      <c r="O5" s="45"/>
      <c r="P5" s="44"/>
      <c r="Q5" s="47"/>
    </row>
    <row r="6" spans="1:17">
      <c r="A6" s="44"/>
      <c r="B6" s="45"/>
      <c r="C6" s="44"/>
      <c r="D6" s="51"/>
      <c r="E6" s="46"/>
      <c r="F6" s="44"/>
      <c r="G6" s="44"/>
      <c r="H6" s="44"/>
      <c r="I6" s="47"/>
      <c r="J6" s="44"/>
      <c r="K6" s="44"/>
      <c r="L6" s="44"/>
      <c r="M6" s="44"/>
      <c r="N6" s="44"/>
      <c r="O6" s="44"/>
      <c r="P6" s="45"/>
      <c r="Q6" s="47"/>
    </row>
    <row r="7" spans="1:17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</row>
    <row r="8" spans="1:17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</row>
    <row r="9" spans="1:17">
      <c r="A9" s="131" t="s">
        <v>348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</row>
    <row r="10" spans="1:17" ht="13.5" thickBot="1">
      <c r="A10" s="44"/>
      <c r="B10" s="45"/>
      <c r="C10" s="44"/>
      <c r="D10" s="46"/>
      <c r="E10" s="45"/>
      <c r="F10" s="44"/>
      <c r="G10" s="132"/>
      <c r="H10" s="132"/>
      <c r="I10" s="132"/>
      <c r="J10" s="132"/>
      <c r="K10" s="44"/>
      <c r="L10" s="44"/>
      <c r="M10" s="44"/>
      <c r="N10" s="44"/>
      <c r="O10" s="44"/>
      <c r="P10" s="45"/>
    </row>
    <row r="11" spans="1:17">
      <c r="A11" s="133" t="s">
        <v>2</v>
      </c>
      <c r="B11" s="136" t="s">
        <v>25</v>
      </c>
      <c r="C11" s="139" t="s">
        <v>26</v>
      </c>
      <c r="D11" s="141" t="s">
        <v>3</v>
      </c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52"/>
    </row>
    <row r="12" spans="1:17">
      <c r="A12" s="134"/>
      <c r="B12" s="137"/>
      <c r="C12" s="140"/>
      <c r="D12" s="125" t="s">
        <v>4</v>
      </c>
      <c r="E12" s="125" t="s">
        <v>5</v>
      </c>
      <c r="F12" s="143" t="s">
        <v>6</v>
      </c>
      <c r="G12" s="144"/>
      <c r="H12" s="125" t="s">
        <v>7</v>
      </c>
      <c r="I12" s="143" t="s">
        <v>8</v>
      </c>
      <c r="J12" s="144"/>
      <c r="K12" s="145" t="s">
        <v>9</v>
      </c>
      <c r="L12" s="123" t="s">
        <v>10</v>
      </c>
      <c r="M12" s="124"/>
      <c r="N12" s="125" t="s">
        <v>11</v>
      </c>
      <c r="O12" s="125" t="s">
        <v>12</v>
      </c>
      <c r="P12" s="127" t="s">
        <v>13</v>
      </c>
      <c r="Q12" s="119" t="s">
        <v>14</v>
      </c>
    </row>
    <row r="13" spans="1:17" ht="51.75" thickBot="1">
      <c r="A13" s="135"/>
      <c r="B13" s="138"/>
      <c r="C13" s="126"/>
      <c r="D13" s="126"/>
      <c r="E13" s="126"/>
      <c r="F13" s="53" t="s">
        <v>15</v>
      </c>
      <c r="G13" s="53" t="s">
        <v>16</v>
      </c>
      <c r="H13" s="126"/>
      <c r="I13" s="53" t="s">
        <v>17</v>
      </c>
      <c r="J13" s="53" t="s">
        <v>16</v>
      </c>
      <c r="K13" s="146"/>
      <c r="L13" s="54" t="s">
        <v>18</v>
      </c>
      <c r="M13" s="54" t="s">
        <v>19</v>
      </c>
      <c r="N13" s="126"/>
      <c r="O13" s="126"/>
      <c r="P13" s="128"/>
      <c r="Q13" s="120"/>
    </row>
    <row r="14" spans="1:17">
      <c r="A14" s="55"/>
      <c r="B14" s="55"/>
      <c r="C14" s="41"/>
      <c r="D14" s="41"/>
      <c r="E14" s="41"/>
      <c r="F14" s="41"/>
      <c r="G14" s="41"/>
      <c r="H14" s="41"/>
      <c r="I14" s="41"/>
      <c r="J14" s="41"/>
      <c r="K14" s="41"/>
      <c r="L14" s="121"/>
      <c r="M14" s="121"/>
      <c r="N14" s="121"/>
      <c r="O14" s="122"/>
      <c r="P14" s="56"/>
      <c r="Q14" s="57"/>
    </row>
    <row r="15" spans="1:17" s="25" customFormat="1" ht="55.5" customHeight="1">
      <c r="A15" s="2">
        <v>1</v>
      </c>
      <c r="B15" s="33">
        <v>28</v>
      </c>
      <c r="C15" s="33" t="s">
        <v>30</v>
      </c>
      <c r="D15" s="68" t="s">
        <v>31</v>
      </c>
      <c r="E15" s="2" t="s">
        <v>32</v>
      </c>
      <c r="F15" s="20">
        <v>796</v>
      </c>
      <c r="G15" s="20" t="s">
        <v>33</v>
      </c>
      <c r="H15" s="20" t="s">
        <v>34</v>
      </c>
      <c r="I15" s="20">
        <v>71100000000</v>
      </c>
      <c r="J15" s="20" t="s">
        <v>21</v>
      </c>
      <c r="K15" s="6">
        <f>2989209.97/1000</f>
        <v>2989.2099700000003</v>
      </c>
      <c r="L15" s="58" t="s">
        <v>27</v>
      </c>
      <c r="M15" s="58" t="s">
        <v>28</v>
      </c>
      <c r="N15" s="58" t="s">
        <v>35</v>
      </c>
      <c r="O15" s="20" t="s">
        <v>20</v>
      </c>
      <c r="P15" s="7" t="s">
        <v>29</v>
      </c>
      <c r="Q15" s="38" t="s">
        <v>319</v>
      </c>
    </row>
    <row r="16" spans="1:17" s="25" customFormat="1" ht="36.75" customHeight="1">
      <c r="A16" s="2">
        <v>2</v>
      </c>
      <c r="B16" s="59">
        <v>35</v>
      </c>
      <c r="C16" s="59" t="s">
        <v>42</v>
      </c>
      <c r="D16" s="60" t="s">
        <v>43</v>
      </c>
      <c r="E16" s="9" t="s">
        <v>44</v>
      </c>
      <c r="F16" s="12">
        <v>876</v>
      </c>
      <c r="G16" s="12" t="s">
        <v>45</v>
      </c>
      <c r="H16" s="12" t="s">
        <v>46</v>
      </c>
      <c r="I16" s="12">
        <v>71100000000</v>
      </c>
      <c r="J16" s="12" t="s">
        <v>21</v>
      </c>
      <c r="K16" s="61">
        <f>83250952.68/1000</f>
        <v>83250.952680000002</v>
      </c>
      <c r="L16" s="62" t="s">
        <v>27</v>
      </c>
      <c r="M16" s="62" t="s">
        <v>40</v>
      </c>
      <c r="N16" s="62" t="s">
        <v>47</v>
      </c>
      <c r="O16" s="12" t="s">
        <v>20</v>
      </c>
      <c r="P16" s="16" t="s">
        <v>29</v>
      </c>
      <c r="Q16" s="63" t="s">
        <v>320</v>
      </c>
    </row>
    <row r="17" spans="1:112" s="25" customFormat="1" ht="48" customHeight="1">
      <c r="A17" s="2">
        <v>3</v>
      </c>
      <c r="B17" s="9">
        <v>28</v>
      </c>
      <c r="C17" s="9" t="s">
        <v>36</v>
      </c>
      <c r="D17" s="22" t="s">
        <v>37</v>
      </c>
      <c r="E17" s="9" t="s">
        <v>38</v>
      </c>
      <c r="F17" s="9">
        <v>876</v>
      </c>
      <c r="G17" s="9" t="s">
        <v>33</v>
      </c>
      <c r="H17" s="9">
        <v>1</v>
      </c>
      <c r="I17" s="9">
        <v>71100000000</v>
      </c>
      <c r="J17" s="9" t="s">
        <v>21</v>
      </c>
      <c r="K17" s="64">
        <v>436.07</v>
      </c>
      <c r="L17" s="37" t="s">
        <v>144</v>
      </c>
      <c r="M17" s="37" t="s">
        <v>40</v>
      </c>
      <c r="N17" s="37" t="s">
        <v>41</v>
      </c>
      <c r="O17" s="9" t="s">
        <v>20</v>
      </c>
      <c r="P17" s="16" t="s">
        <v>29</v>
      </c>
      <c r="Q17" s="63" t="s">
        <v>143</v>
      </c>
    </row>
    <row r="18" spans="1:112" s="24" customFormat="1" ht="94.5" customHeight="1">
      <c r="A18" s="2">
        <v>4</v>
      </c>
      <c r="B18" s="65" t="s">
        <v>48</v>
      </c>
      <c r="C18" s="33" t="s">
        <v>49</v>
      </c>
      <c r="D18" s="66" t="s">
        <v>50</v>
      </c>
      <c r="E18" s="33" t="s">
        <v>51</v>
      </c>
      <c r="F18" s="2">
        <v>643</v>
      </c>
      <c r="G18" s="9" t="s">
        <v>52</v>
      </c>
      <c r="H18" s="9" t="s">
        <v>34</v>
      </c>
      <c r="I18" s="2">
        <v>71100000000</v>
      </c>
      <c r="J18" s="9" t="s">
        <v>21</v>
      </c>
      <c r="K18" s="67">
        <f>10382369.87/1000</f>
        <v>10382.369869999999</v>
      </c>
      <c r="L18" s="3" t="s">
        <v>53</v>
      </c>
      <c r="M18" s="3" t="s">
        <v>40</v>
      </c>
      <c r="N18" s="58" t="s">
        <v>41</v>
      </c>
      <c r="O18" s="14" t="s">
        <v>20</v>
      </c>
      <c r="P18" s="15" t="s">
        <v>54</v>
      </c>
      <c r="Q18" s="68" t="s">
        <v>321</v>
      </c>
    </row>
    <row r="19" spans="1:112" s="25" customFormat="1" ht="54" customHeight="1">
      <c r="A19" s="2">
        <v>5</v>
      </c>
      <c r="B19" s="69">
        <v>38</v>
      </c>
      <c r="C19" s="9">
        <v>38</v>
      </c>
      <c r="D19" s="5" t="s">
        <v>55</v>
      </c>
      <c r="E19" s="2" t="s">
        <v>56</v>
      </c>
      <c r="F19" s="2">
        <v>113</v>
      </c>
      <c r="G19" s="2" t="s">
        <v>66</v>
      </c>
      <c r="H19" s="70">
        <v>19994</v>
      </c>
      <c r="I19" s="2">
        <v>71100000000</v>
      </c>
      <c r="J19" s="2" t="s">
        <v>21</v>
      </c>
      <c r="K19" s="6">
        <f>2022624.03/1000</f>
        <v>2022.6240299999999</v>
      </c>
      <c r="L19" s="37" t="s">
        <v>57</v>
      </c>
      <c r="M19" s="3" t="s">
        <v>40</v>
      </c>
      <c r="N19" s="3" t="s">
        <v>47</v>
      </c>
      <c r="O19" s="2" t="s">
        <v>20</v>
      </c>
      <c r="P19" s="71" t="s">
        <v>58</v>
      </c>
      <c r="Q19" s="38" t="s">
        <v>322</v>
      </c>
    </row>
    <row r="20" spans="1:112" s="25" customFormat="1" ht="64.5" customHeight="1">
      <c r="A20" s="2">
        <v>6</v>
      </c>
      <c r="B20" s="69">
        <v>38</v>
      </c>
      <c r="C20" s="9">
        <v>38</v>
      </c>
      <c r="D20" s="72" t="s">
        <v>59</v>
      </c>
      <c r="E20" s="9" t="s">
        <v>56</v>
      </c>
      <c r="F20" s="9">
        <v>113</v>
      </c>
      <c r="G20" s="9" t="s">
        <v>66</v>
      </c>
      <c r="H20" s="64">
        <v>20874.7</v>
      </c>
      <c r="I20" s="9">
        <v>71100000000</v>
      </c>
      <c r="J20" s="9" t="s">
        <v>21</v>
      </c>
      <c r="K20" s="64">
        <f>2549199.39/1000</f>
        <v>2549.1993900000002</v>
      </c>
      <c r="L20" s="37" t="s">
        <v>57</v>
      </c>
      <c r="M20" s="37" t="s">
        <v>40</v>
      </c>
      <c r="N20" s="37" t="s">
        <v>47</v>
      </c>
      <c r="O20" s="9" t="s">
        <v>20</v>
      </c>
      <c r="P20" s="73" t="s">
        <v>58</v>
      </c>
      <c r="Q20" s="63" t="s">
        <v>323</v>
      </c>
    </row>
    <row r="21" spans="1:112" s="105" customFormat="1" ht="63" customHeight="1">
      <c r="A21" s="2">
        <v>7</v>
      </c>
      <c r="B21" s="69" t="s">
        <v>60</v>
      </c>
      <c r="C21" s="9" t="s">
        <v>61</v>
      </c>
      <c r="D21" s="72" t="s">
        <v>62</v>
      </c>
      <c r="E21" s="9" t="s">
        <v>63</v>
      </c>
      <c r="F21" s="9">
        <v>113</v>
      </c>
      <c r="G21" s="9" t="s">
        <v>65</v>
      </c>
      <c r="H21" s="9">
        <v>1</v>
      </c>
      <c r="I21" s="9">
        <v>71100000000</v>
      </c>
      <c r="J21" s="9" t="s">
        <v>21</v>
      </c>
      <c r="K21" s="64">
        <f>348733.33/1000</f>
        <v>348.73333000000002</v>
      </c>
      <c r="L21" s="37" t="s">
        <v>57</v>
      </c>
      <c r="M21" s="37" t="s">
        <v>40</v>
      </c>
      <c r="N21" s="37" t="s">
        <v>41</v>
      </c>
      <c r="O21" s="9" t="s">
        <v>20</v>
      </c>
      <c r="P21" s="9" t="s">
        <v>64</v>
      </c>
      <c r="Q21" s="63" t="s">
        <v>324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104"/>
    </row>
    <row r="22" spans="1:112" s="25" customFormat="1" ht="44.25" customHeight="1">
      <c r="A22" s="2">
        <v>8</v>
      </c>
      <c r="B22" s="33">
        <v>28</v>
      </c>
      <c r="C22" s="33" t="s">
        <v>36</v>
      </c>
      <c r="D22" s="68" t="s">
        <v>67</v>
      </c>
      <c r="E22" s="2" t="s">
        <v>68</v>
      </c>
      <c r="F22" s="2">
        <v>796</v>
      </c>
      <c r="G22" s="2" t="s">
        <v>69</v>
      </c>
      <c r="H22" s="2">
        <v>2</v>
      </c>
      <c r="I22" s="20">
        <v>71100000000</v>
      </c>
      <c r="J22" s="2" t="s">
        <v>21</v>
      </c>
      <c r="K22" s="74">
        <f>2000000/1000</f>
        <v>2000</v>
      </c>
      <c r="L22" s="3" t="s">
        <v>70</v>
      </c>
      <c r="M22" s="8" t="s">
        <v>71</v>
      </c>
      <c r="N22" s="3" t="s">
        <v>35</v>
      </c>
      <c r="O22" s="2" t="s">
        <v>20</v>
      </c>
      <c r="P22" s="7" t="s">
        <v>64</v>
      </c>
      <c r="Q22" s="75" t="s">
        <v>78</v>
      </c>
    </row>
    <row r="23" spans="1:112" s="25" customFormat="1" ht="48" customHeight="1">
      <c r="A23" s="2">
        <v>9</v>
      </c>
      <c r="B23" s="8" t="s">
        <v>72</v>
      </c>
      <c r="C23" s="2" t="s">
        <v>30</v>
      </c>
      <c r="D23" s="68" t="s">
        <v>73</v>
      </c>
      <c r="E23" s="2" t="s">
        <v>68</v>
      </c>
      <c r="F23" s="2">
        <v>796</v>
      </c>
      <c r="G23" s="2" t="s">
        <v>69</v>
      </c>
      <c r="H23" s="2">
        <v>2</v>
      </c>
      <c r="I23" s="20">
        <v>71100000000</v>
      </c>
      <c r="J23" s="2" t="s">
        <v>21</v>
      </c>
      <c r="K23" s="6">
        <f>3668400/1000</f>
        <v>3668.4</v>
      </c>
      <c r="L23" s="3" t="s">
        <v>70</v>
      </c>
      <c r="M23" s="8" t="s">
        <v>71</v>
      </c>
      <c r="N23" s="3" t="s">
        <v>35</v>
      </c>
      <c r="O23" s="2" t="s">
        <v>20</v>
      </c>
      <c r="P23" s="7" t="s">
        <v>64</v>
      </c>
      <c r="Q23" s="75" t="s">
        <v>78</v>
      </c>
    </row>
    <row r="24" spans="1:112" s="106" customFormat="1" ht="39.75" customHeight="1">
      <c r="A24" s="2">
        <v>10</v>
      </c>
      <c r="B24" s="39" t="s">
        <v>74</v>
      </c>
      <c r="C24" s="2" t="s">
        <v>75</v>
      </c>
      <c r="D24" s="22" t="s">
        <v>76</v>
      </c>
      <c r="E24" s="2" t="s">
        <v>38</v>
      </c>
      <c r="F24" s="2">
        <v>876</v>
      </c>
      <c r="G24" s="2" t="s">
        <v>65</v>
      </c>
      <c r="H24" s="2">
        <v>2</v>
      </c>
      <c r="I24" s="2">
        <v>71100000000</v>
      </c>
      <c r="J24" s="2" t="s">
        <v>21</v>
      </c>
      <c r="K24" s="6">
        <f>600000/1000</f>
        <v>600</v>
      </c>
      <c r="L24" s="3" t="s">
        <v>70</v>
      </c>
      <c r="M24" s="8" t="s">
        <v>71</v>
      </c>
      <c r="N24" s="3" t="s">
        <v>41</v>
      </c>
      <c r="O24" s="2" t="s">
        <v>20</v>
      </c>
      <c r="P24" s="76" t="s">
        <v>77</v>
      </c>
      <c r="Q24" s="38" t="s">
        <v>78</v>
      </c>
    </row>
    <row r="25" spans="1:112" s="24" customFormat="1" ht="50.25" hidden="1" customHeight="1" outlineLevel="1" thickBot="1">
      <c r="A25" s="2">
        <v>11</v>
      </c>
      <c r="B25" s="39"/>
      <c r="C25" s="2"/>
      <c r="D25" s="68"/>
      <c r="E25" s="2"/>
      <c r="F25" s="2"/>
      <c r="G25" s="2"/>
      <c r="H25" s="2"/>
      <c r="I25" s="2"/>
      <c r="J25" s="2"/>
      <c r="K25" s="6"/>
      <c r="L25" s="3"/>
      <c r="M25" s="8"/>
      <c r="N25" s="3"/>
      <c r="O25" s="2"/>
      <c r="P25" s="77"/>
      <c r="Q25" s="38"/>
      <c r="W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112" s="24" customFormat="1" ht="50.25" hidden="1" customHeight="1" outlineLevel="1">
      <c r="A26" s="2">
        <v>12</v>
      </c>
      <c r="B26" s="39"/>
      <c r="C26" s="2"/>
      <c r="D26" s="68"/>
      <c r="E26" s="2"/>
      <c r="F26" s="2"/>
      <c r="G26" s="2"/>
      <c r="H26" s="2"/>
      <c r="I26" s="2"/>
      <c r="J26" s="2"/>
      <c r="K26" s="6"/>
      <c r="L26" s="3"/>
      <c r="M26" s="8"/>
      <c r="N26" s="3"/>
      <c r="O26" s="2"/>
      <c r="P26" s="77"/>
      <c r="Q26" s="38"/>
      <c r="W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</row>
    <row r="27" spans="1:112" s="25" customFormat="1" ht="52.5" customHeight="1" collapsed="1">
      <c r="A27" s="2">
        <v>13</v>
      </c>
      <c r="B27" s="29" t="s">
        <v>79</v>
      </c>
      <c r="C27" s="9" t="s">
        <v>80</v>
      </c>
      <c r="D27" s="22" t="s">
        <v>81</v>
      </c>
      <c r="E27" s="9" t="s">
        <v>68</v>
      </c>
      <c r="F27" s="9">
        <v>796</v>
      </c>
      <c r="G27" s="9" t="s">
        <v>69</v>
      </c>
      <c r="H27" s="9">
        <v>2</v>
      </c>
      <c r="I27" s="12">
        <v>71100000000</v>
      </c>
      <c r="J27" s="9" t="s">
        <v>21</v>
      </c>
      <c r="K27" s="64">
        <f>450000/1000</f>
        <v>450</v>
      </c>
      <c r="L27" s="37" t="s">
        <v>70</v>
      </c>
      <c r="M27" s="29" t="s">
        <v>82</v>
      </c>
      <c r="N27" s="37" t="s">
        <v>35</v>
      </c>
      <c r="O27" s="9" t="s">
        <v>20</v>
      </c>
      <c r="P27" s="16" t="s">
        <v>64</v>
      </c>
      <c r="Q27" s="63" t="s">
        <v>83</v>
      </c>
    </row>
    <row r="28" spans="1:112" s="25" customFormat="1" ht="54" customHeight="1">
      <c r="A28" s="2">
        <v>14</v>
      </c>
      <c r="B28" s="21" t="s">
        <v>84</v>
      </c>
      <c r="C28" s="21" t="s">
        <v>84</v>
      </c>
      <c r="D28" s="22" t="s">
        <v>85</v>
      </c>
      <c r="E28" s="9" t="s">
        <v>68</v>
      </c>
      <c r="F28" s="9">
        <v>796</v>
      </c>
      <c r="G28" s="10" t="s">
        <v>33</v>
      </c>
      <c r="H28" s="10">
        <v>1</v>
      </c>
      <c r="I28" s="12">
        <v>71100000000</v>
      </c>
      <c r="J28" s="9" t="s">
        <v>21</v>
      </c>
      <c r="K28" s="23">
        <f>223535/1000</f>
        <v>223.535</v>
      </c>
      <c r="L28" s="10" t="s">
        <v>86</v>
      </c>
      <c r="M28" s="10" t="s">
        <v>40</v>
      </c>
      <c r="N28" s="9" t="s">
        <v>35</v>
      </c>
      <c r="O28" s="9" t="s">
        <v>20</v>
      </c>
      <c r="P28" s="16" t="s">
        <v>29</v>
      </c>
      <c r="Q28" s="63" t="s">
        <v>325</v>
      </c>
    </row>
    <row r="29" spans="1:112" s="78" customFormat="1" ht="52.5" customHeight="1">
      <c r="A29" s="2">
        <v>15</v>
      </c>
      <c r="B29" s="29" t="s">
        <v>72</v>
      </c>
      <c r="C29" s="9" t="s">
        <v>30</v>
      </c>
      <c r="D29" s="22" t="s">
        <v>87</v>
      </c>
      <c r="E29" s="9" t="s">
        <v>68</v>
      </c>
      <c r="F29" s="9">
        <v>796</v>
      </c>
      <c r="G29" s="9" t="s">
        <v>33</v>
      </c>
      <c r="H29" s="9">
        <v>1</v>
      </c>
      <c r="I29" s="12">
        <v>71100000000</v>
      </c>
      <c r="J29" s="9" t="s">
        <v>21</v>
      </c>
      <c r="K29" s="64">
        <f>125000/1000</f>
        <v>125</v>
      </c>
      <c r="L29" s="37" t="s">
        <v>70</v>
      </c>
      <c r="M29" s="29" t="s">
        <v>71</v>
      </c>
      <c r="N29" s="37" t="s">
        <v>35</v>
      </c>
      <c r="O29" s="9" t="s">
        <v>20</v>
      </c>
      <c r="P29" s="16" t="s">
        <v>64</v>
      </c>
      <c r="Q29" s="63" t="s">
        <v>88</v>
      </c>
    </row>
    <row r="30" spans="1:112" ht="59.25" customHeight="1">
      <c r="A30" s="2">
        <v>16</v>
      </c>
      <c r="B30" s="17" t="s">
        <v>89</v>
      </c>
      <c r="C30" s="9" t="s">
        <v>90</v>
      </c>
      <c r="D30" s="72" t="s">
        <v>91</v>
      </c>
      <c r="E30" s="9" t="s">
        <v>92</v>
      </c>
      <c r="F30" s="9">
        <v>796</v>
      </c>
      <c r="G30" s="9" t="s">
        <v>69</v>
      </c>
      <c r="H30" s="9">
        <v>1</v>
      </c>
      <c r="I30" s="9">
        <v>71100000000</v>
      </c>
      <c r="J30" s="9" t="s">
        <v>21</v>
      </c>
      <c r="K30" s="64">
        <f>13000000/1000</f>
        <v>13000</v>
      </c>
      <c r="L30" s="37" t="s">
        <v>57</v>
      </c>
      <c r="M30" s="37" t="s">
        <v>93</v>
      </c>
      <c r="N30" s="37" t="s">
        <v>41</v>
      </c>
      <c r="O30" s="9" t="s">
        <v>20</v>
      </c>
      <c r="P30" s="9" t="s">
        <v>64</v>
      </c>
      <c r="Q30" s="79" t="s">
        <v>94</v>
      </c>
    </row>
    <row r="31" spans="1:112" s="82" customFormat="1" ht="108.75" hidden="1" customHeight="1" outlineLevel="1" thickBot="1">
      <c r="A31" s="2">
        <v>17</v>
      </c>
      <c r="B31" s="17"/>
      <c r="C31" s="17"/>
      <c r="D31" s="22"/>
      <c r="E31" s="9"/>
      <c r="F31" s="9"/>
      <c r="G31" s="9"/>
      <c r="H31" s="9"/>
      <c r="I31" s="9"/>
      <c r="J31" s="9"/>
      <c r="K31" s="64"/>
      <c r="L31" s="37"/>
      <c r="M31" s="37"/>
      <c r="N31" s="37"/>
      <c r="O31" s="80"/>
      <c r="P31" s="81"/>
      <c r="Q31" s="63"/>
      <c r="R31" s="78"/>
      <c r="S31" s="78"/>
      <c r="T31" s="43"/>
      <c r="U31" s="43"/>
      <c r="V31" s="43"/>
      <c r="W31" s="78"/>
      <c r="AC31" s="43"/>
      <c r="AD31" s="43"/>
      <c r="AE31" s="43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</row>
    <row r="32" spans="1:112" s="106" customFormat="1" ht="42" customHeight="1" collapsed="1">
      <c r="A32" s="2">
        <v>18</v>
      </c>
      <c r="B32" s="21" t="s">
        <v>101</v>
      </c>
      <c r="C32" s="21" t="s">
        <v>102</v>
      </c>
      <c r="D32" s="22" t="s">
        <v>95</v>
      </c>
      <c r="E32" s="10" t="s">
        <v>96</v>
      </c>
      <c r="F32" s="9">
        <v>796</v>
      </c>
      <c r="G32" s="10" t="s">
        <v>97</v>
      </c>
      <c r="H32" s="9" t="s">
        <v>34</v>
      </c>
      <c r="I32" s="12">
        <v>71100000000</v>
      </c>
      <c r="J32" s="9" t="s">
        <v>21</v>
      </c>
      <c r="K32" s="23">
        <f>432040.36/1000</f>
        <v>432.04035999999996</v>
      </c>
      <c r="L32" s="10" t="s">
        <v>86</v>
      </c>
      <c r="M32" s="10" t="s">
        <v>40</v>
      </c>
      <c r="N32" s="9" t="s">
        <v>35</v>
      </c>
      <c r="O32" s="9" t="s">
        <v>20</v>
      </c>
      <c r="P32" s="10" t="s">
        <v>98</v>
      </c>
      <c r="Q32" s="63" t="s">
        <v>99</v>
      </c>
    </row>
    <row r="33" spans="1:112" s="106" customFormat="1" ht="40.5" customHeight="1">
      <c r="A33" s="2">
        <v>19</v>
      </c>
      <c r="B33" s="21" t="s">
        <v>103</v>
      </c>
      <c r="C33" s="21" t="s">
        <v>104</v>
      </c>
      <c r="D33" s="22" t="s">
        <v>100</v>
      </c>
      <c r="E33" s="10" t="s">
        <v>96</v>
      </c>
      <c r="F33" s="9">
        <v>796</v>
      </c>
      <c r="G33" s="10" t="s">
        <v>66</v>
      </c>
      <c r="H33" s="9" t="s">
        <v>34</v>
      </c>
      <c r="I33" s="12">
        <v>71100000000</v>
      </c>
      <c r="J33" s="9" t="s">
        <v>21</v>
      </c>
      <c r="K33" s="23">
        <f>251930/1000</f>
        <v>251.93</v>
      </c>
      <c r="L33" s="10" t="s">
        <v>86</v>
      </c>
      <c r="M33" s="10" t="s">
        <v>40</v>
      </c>
      <c r="N33" s="9" t="s">
        <v>35</v>
      </c>
      <c r="O33" s="9" t="s">
        <v>20</v>
      </c>
      <c r="P33" s="10" t="s">
        <v>98</v>
      </c>
      <c r="Q33" s="63" t="s">
        <v>99</v>
      </c>
    </row>
    <row r="34" spans="1:112" s="25" customFormat="1" ht="48" customHeight="1">
      <c r="A34" s="2">
        <v>20</v>
      </c>
      <c r="B34" s="21" t="s">
        <v>105</v>
      </c>
      <c r="C34" s="21" t="s">
        <v>106</v>
      </c>
      <c r="D34" s="22" t="s">
        <v>107</v>
      </c>
      <c r="E34" s="10" t="s">
        <v>96</v>
      </c>
      <c r="F34" s="9">
        <v>796</v>
      </c>
      <c r="G34" s="10" t="s">
        <v>108</v>
      </c>
      <c r="H34" s="9" t="s">
        <v>34</v>
      </c>
      <c r="I34" s="12">
        <v>71100000000</v>
      </c>
      <c r="J34" s="9" t="s">
        <v>21</v>
      </c>
      <c r="K34" s="23">
        <f>308240.8/1000</f>
        <v>308.24079999999998</v>
      </c>
      <c r="L34" s="10" t="s">
        <v>86</v>
      </c>
      <c r="M34" s="10" t="s">
        <v>40</v>
      </c>
      <c r="N34" s="9" t="s">
        <v>35</v>
      </c>
      <c r="O34" s="9" t="s">
        <v>20</v>
      </c>
      <c r="P34" s="10" t="s">
        <v>98</v>
      </c>
      <c r="Q34" s="63" t="s">
        <v>99</v>
      </c>
    </row>
    <row r="35" spans="1:112" ht="52.5" customHeight="1">
      <c r="A35" s="2">
        <v>21</v>
      </c>
      <c r="B35" s="17" t="s">
        <v>109</v>
      </c>
      <c r="C35" s="9" t="s">
        <v>110</v>
      </c>
      <c r="D35" s="22" t="s">
        <v>111</v>
      </c>
      <c r="E35" s="9" t="s">
        <v>68</v>
      </c>
      <c r="F35" s="9">
        <v>796</v>
      </c>
      <c r="G35" s="9" t="s">
        <v>112</v>
      </c>
      <c r="H35" s="9">
        <v>1</v>
      </c>
      <c r="I35" s="12">
        <v>71100000000</v>
      </c>
      <c r="J35" s="9" t="s">
        <v>21</v>
      </c>
      <c r="K35" s="64">
        <f>3389746/1000</f>
        <v>3389.7460000000001</v>
      </c>
      <c r="L35" s="37" t="s">
        <v>70</v>
      </c>
      <c r="M35" s="29" t="s">
        <v>113</v>
      </c>
      <c r="N35" s="37" t="s">
        <v>35</v>
      </c>
      <c r="O35" s="9" t="s">
        <v>20</v>
      </c>
      <c r="P35" s="16" t="s">
        <v>64</v>
      </c>
      <c r="Q35" s="63" t="s">
        <v>114</v>
      </c>
    </row>
    <row r="36" spans="1:112" s="106" customFormat="1" ht="47.25" customHeight="1">
      <c r="A36" s="2">
        <v>22</v>
      </c>
      <c r="B36" s="33" t="s">
        <v>115</v>
      </c>
      <c r="C36" s="33" t="s">
        <v>116</v>
      </c>
      <c r="D36" s="68" t="s">
        <v>117</v>
      </c>
      <c r="E36" s="2" t="s">
        <v>68</v>
      </c>
      <c r="F36" s="2">
        <v>796</v>
      </c>
      <c r="G36" s="2" t="s">
        <v>69</v>
      </c>
      <c r="H36" s="2">
        <v>4</v>
      </c>
      <c r="I36" s="20">
        <v>71100000000</v>
      </c>
      <c r="J36" s="2" t="s">
        <v>21</v>
      </c>
      <c r="K36" s="6">
        <f>606100/1000</f>
        <v>606.1</v>
      </c>
      <c r="L36" s="3" t="s">
        <v>70</v>
      </c>
      <c r="M36" s="8" t="s">
        <v>71</v>
      </c>
      <c r="N36" s="3" t="s">
        <v>35</v>
      </c>
      <c r="O36" s="2" t="s">
        <v>20</v>
      </c>
      <c r="P36" s="76" t="s">
        <v>77</v>
      </c>
      <c r="Q36" s="63" t="s">
        <v>118</v>
      </c>
    </row>
    <row r="37" spans="1:112" ht="82.5" customHeight="1">
      <c r="A37" s="2">
        <v>23</v>
      </c>
      <c r="B37" s="39" t="s">
        <v>48</v>
      </c>
      <c r="C37" s="33" t="s">
        <v>49</v>
      </c>
      <c r="D37" s="68" t="s">
        <v>119</v>
      </c>
      <c r="E37" s="33" t="s">
        <v>51</v>
      </c>
      <c r="F37" s="2">
        <v>643</v>
      </c>
      <c r="G37" s="2" t="s">
        <v>52</v>
      </c>
      <c r="H37" s="2" t="s">
        <v>46</v>
      </c>
      <c r="I37" s="2">
        <v>71100000000</v>
      </c>
      <c r="J37" s="2" t="s">
        <v>21</v>
      </c>
      <c r="K37" s="6">
        <f>10382369.86/1000</f>
        <v>10382.369859999999</v>
      </c>
      <c r="L37" s="3" t="s">
        <v>120</v>
      </c>
      <c r="M37" s="3" t="s">
        <v>40</v>
      </c>
      <c r="N37" s="3" t="s">
        <v>47</v>
      </c>
      <c r="O37" s="1" t="s">
        <v>20</v>
      </c>
      <c r="P37" s="2" t="s">
        <v>54</v>
      </c>
      <c r="Q37" s="38" t="s">
        <v>121</v>
      </c>
    </row>
    <row r="38" spans="1:112" ht="48.75" customHeight="1">
      <c r="A38" s="2">
        <v>24</v>
      </c>
      <c r="B38" s="21" t="s">
        <v>84</v>
      </c>
      <c r="C38" s="21" t="s">
        <v>84</v>
      </c>
      <c r="D38" s="22" t="s">
        <v>85</v>
      </c>
      <c r="E38" s="9" t="s">
        <v>68</v>
      </c>
      <c r="F38" s="9">
        <v>796</v>
      </c>
      <c r="G38" s="10" t="s">
        <v>33</v>
      </c>
      <c r="H38" s="10">
        <v>1</v>
      </c>
      <c r="I38" s="10">
        <v>71876000001</v>
      </c>
      <c r="J38" s="9" t="s">
        <v>21</v>
      </c>
      <c r="K38" s="23">
        <f>219070/1000</f>
        <v>219.07</v>
      </c>
      <c r="L38" s="10" t="s">
        <v>39</v>
      </c>
      <c r="M38" s="10" t="s">
        <v>40</v>
      </c>
      <c r="N38" s="9" t="s">
        <v>47</v>
      </c>
      <c r="O38" s="9" t="s">
        <v>20</v>
      </c>
      <c r="P38" s="16" t="s">
        <v>29</v>
      </c>
      <c r="Q38" s="63" t="s">
        <v>122</v>
      </c>
    </row>
    <row r="39" spans="1:112" ht="48.75" customHeight="1">
      <c r="A39" s="2">
        <v>25</v>
      </c>
      <c r="B39" s="21" t="s">
        <v>167</v>
      </c>
      <c r="C39" s="21" t="s">
        <v>123</v>
      </c>
      <c r="D39" s="22" t="s">
        <v>124</v>
      </c>
      <c r="E39" s="9" t="s">
        <v>125</v>
      </c>
      <c r="F39" s="9">
        <v>796</v>
      </c>
      <c r="G39" s="10" t="s">
        <v>33</v>
      </c>
      <c r="H39" s="10">
        <v>1</v>
      </c>
      <c r="I39" s="10">
        <v>71876000001</v>
      </c>
      <c r="J39" s="9" t="s">
        <v>21</v>
      </c>
      <c r="K39" s="23">
        <f>500000/1000</f>
        <v>500</v>
      </c>
      <c r="L39" s="10" t="s">
        <v>39</v>
      </c>
      <c r="M39" s="10" t="s">
        <v>40</v>
      </c>
      <c r="N39" s="9" t="s">
        <v>47</v>
      </c>
      <c r="O39" s="9" t="s">
        <v>20</v>
      </c>
      <c r="P39" s="16" t="s">
        <v>58</v>
      </c>
      <c r="Q39" s="63" t="s">
        <v>326</v>
      </c>
    </row>
    <row r="40" spans="1:112" s="106" customFormat="1" ht="48.75" customHeight="1">
      <c r="A40" s="2">
        <v>26</v>
      </c>
      <c r="B40" s="21" t="s">
        <v>126</v>
      </c>
      <c r="C40" s="21" t="s">
        <v>127</v>
      </c>
      <c r="D40" s="22" t="s">
        <v>128</v>
      </c>
      <c r="E40" s="9" t="s">
        <v>68</v>
      </c>
      <c r="F40" s="9">
        <v>796</v>
      </c>
      <c r="G40" s="10" t="s">
        <v>129</v>
      </c>
      <c r="H40" s="9" t="s">
        <v>34</v>
      </c>
      <c r="I40" s="10">
        <v>71876000001</v>
      </c>
      <c r="J40" s="9" t="s">
        <v>21</v>
      </c>
      <c r="K40" s="23">
        <f>1714241.32/1000</f>
        <v>1714.2413200000001</v>
      </c>
      <c r="L40" s="10" t="s">
        <v>39</v>
      </c>
      <c r="M40" s="10" t="s">
        <v>40</v>
      </c>
      <c r="N40" s="9" t="s">
        <v>35</v>
      </c>
      <c r="O40" s="9" t="s">
        <v>20</v>
      </c>
      <c r="P40" s="16" t="s">
        <v>64</v>
      </c>
      <c r="Q40" s="63" t="s">
        <v>130</v>
      </c>
    </row>
    <row r="41" spans="1:112" s="25" customFormat="1" ht="44.25" customHeight="1">
      <c r="A41" s="2">
        <v>27</v>
      </c>
      <c r="B41" s="21" t="s">
        <v>137</v>
      </c>
      <c r="C41" s="21" t="s">
        <v>131</v>
      </c>
      <c r="D41" s="22" t="s">
        <v>132</v>
      </c>
      <c r="E41" s="9" t="s">
        <v>133</v>
      </c>
      <c r="F41" s="9">
        <v>796</v>
      </c>
      <c r="G41" s="10" t="s">
        <v>134</v>
      </c>
      <c r="H41" s="9">
        <v>69</v>
      </c>
      <c r="I41" s="10">
        <v>71876000001</v>
      </c>
      <c r="J41" s="9" t="s">
        <v>21</v>
      </c>
      <c r="K41" s="23">
        <f>465807.62/1000</f>
        <v>465.80761999999999</v>
      </c>
      <c r="L41" s="10" t="s">
        <v>39</v>
      </c>
      <c r="M41" s="10" t="s">
        <v>40</v>
      </c>
      <c r="N41" s="9" t="s">
        <v>35</v>
      </c>
      <c r="O41" s="9" t="s">
        <v>20</v>
      </c>
      <c r="P41" s="16" t="s">
        <v>58</v>
      </c>
      <c r="Q41" s="63" t="s">
        <v>130</v>
      </c>
    </row>
    <row r="42" spans="1:112" s="105" customFormat="1" ht="36.75" customHeight="1">
      <c r="A42" s="2">
        <v>28</v>
      </c>
      <c r="B42" s="69">
        <v>86</v>
      </c>
      <c r="C42" s="17" t="s">
        <v>135</v>
      </c>
      <c r="D42" s="22" t="s">
        <v>136</v>
      </c>
      <c r="E42" s="17" t="s">
        <v>46</v>
      </c>
      <c r="F42" s="9">
        <v>643</v>
      </c>
      <c r="G42" s="9" t="s">
        <v>52</v>
      </c>
      <c r="H42" s="17" t="s">
        <v>46</v>
      </c>
      <c r="I42" s="12">
        <v>71100000000</v>
      </c>
      <c r="J42" s="12" t="s">
        <v>21</v>
      </c>
      <c r="K42" s="64">
        <f>222498/1000</f>
        <v>222.49799999999999</v>
      </c>
      <c r="L42" s="10" t="s">
        <v>39</v>
      </c>
      <c r="M42" s="10" t="s">
        <v>40</v>
      </c>
      <c r="N42" s="9" t="s">
        <v>47</v>
      </c>
      <c r="O42" s="9" t="s">
        <v>20</v>
      </c>
      <c r="P42" s="16" t="s">
        <v>58</v>
      </c>
      <c r="Q42" s="63" t="s">
        <v>327</v>
      </c>
      <c r="R42" s="104"/>
    </row>
    <row r="43" spans="1:112" ht="71.25" customHeight="1">
      <c r="A43" s="2">
        <v>29</v>
      </c>
      <c r="B43" s="17" t="s">
        <v>138</v>
      </c>
      <c r="C43" s="9" t="s">
        <v>139</v>
      </c>
      <c r="D43" s="22" t="s">
        <v>140</v>
      </c>
      <c r="E43" s="9" t="s">
        <v>92</v>
      </c>
      <c r="F43" s="9">
        <v>796</v>
      </c>
      <c r="G43" s="9" t="s">
        <v>141</v>
      </c>
      <c r="H43" s="9">
        <v>354</v>
      </c>
      <c r="I43" s="9">
        <v>71100000000</v>
      </c>
      <c r="J43" s="9" t="s">
        <v>21</v>
      </c>
      <c r="K43" s="64">
        <f>5319266.54/1000</f>
        <v>5319.2665399999996</v>
      </c>
      <c r="L43" s="37" t="s">
        <v>39</v>
      </c>
      <c r="M43" s="37" t="s">
        <v>40</v>
      </c>
      <c r="N43" s="37" t="s">
        <v>41</v>
      </c>
      <c r="O43" s="9" t="s">
        <v>20</v>
      </c>
      <c r="P43" s="9" t="s">
        <v>64</v>
      </c>
      <c r="Q43" s="63" t="s">
        <v>142</v>
      </c>
    </row>
    <row r="44" spans="1:112" s="24" customFormat="1" ht="51" customHeight="1">
      <c r="A44" s="2">
        <v>30</v>
      </c>
      <c r="B44" s="33">
        <v>28</v>
      </c>
      <c r="C44" s="33" t="s">
        <v>36</v>
      </c>
      <c r="D44" s="68" t="s">
        <v>145</v>
      </c>
      <c r="E44" s="2" t="s">
        <v>146</v>
      </c>
      <c r="F44" s="20">
        <v>796</v>
      </c>
      <c r="G44" s="20" t="s">
        <v>33</v>
      </c>
      <c r="H44" s="20" t="s">
        <v>147</v>
      </c>
      <c r="I44" s="20">
        <v>71100000000</v>
      </c>
      <c r="J44" s="20" t="s">
        <v>21</v>
      </c>
      <c r="K44" s="67">
        <v>9760</v>
      </c>
      <c r="L44" s="58" t="s">
        <v>39</v>
      </c>
      <c r="M44" s="58" t="s">
        <v>93</v>
      </c>
      <c r="N44" s="58" t="s">
        <v>41</v>
      </c>
      <c r="O44" s="20" t="s">
        <v>20</v>
      </c>
      <c r="P44" s="7" t="s">
        <v>29</v>
      </c>
      <c r="Q44" s="38" t="s">
        <v>148</v>
      </c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112" ht="71.25" customHeight="1">
      <c r="A45" s="2">
        <v>31</v>
      </c>
      <c r="B45" s="33" t="s">
        <v>149</v>
      </c>
      <c r="C45" s="2" t="s">
        <v>150</v>
      </c>
      <c r="D45" s="83" t="s">
        <v>152</v>
      </c>
      <c r="E45" s="2" t="s">
        <v>38</v>
      </c>
      <c r="F45" s="2">
        <v>796</v>
      </c>
      <c r="G45" s="2" t="s">
        <v>33</v>
      </c>
      <c r="H45" s="2">
        <v>2</v>
      </c>
      <c r="I45" s="2">
        <v>71100000000</v>
      </c>
      <c r="J45" s="9" t="s">
        <v>21</v>
      </c>
      <c r="K45" s="6">
        <f>4541370/1000</f>
        <v>4541.37</v>
      </c>
      <c r="L45" s="3" t="s">
        <v>151</v>
      </c>
      <c r="M45" s="3" t="s">
        <v>40</v>
      </c>
      <c r="N45" s="3" t="s">
        <v>41</v>
      </c>
      <c r="O45" s="2" t="s">
        <v>20</v>
      </c>
      <c r="P45" s="7" t="s">
        <v>29</v>
      </c>
      <c r="Q45" s="63" t="s">
        <v>153</v>
      </c>
    </row>
    <row r="46" spans="1:112" s="105" customFormat="1" ht="66" customHeight="1">
      <c r="A46" s="2">
        <v>32</v>
      </c>
      <c r="B46" s="33" t="s">
        <v>149</v>
      </c>
      <c r="C46" s="2" t="s">
        <v>150</v>
      </c>
      <c r="D46" s="26" t="s">
        <v>154</v>
      </c>
      <c r="E46" s="2" t="s">
        <v>38</v>
      </c>
      <c r="F46" s="2">
        <v>796</v>
      </c>
      <c r="G46" s="2" t="s">
        <v>33</v>
      </c>
      <c r="H46" s="2">
        <v>1</v>
      </c>
      <c r="I46" s="2">
        <v>71100000000</v>
      </c>
      <c r="J46" s="9" t="s">
        <v>21</v>
      </c>
      <c r="K46" s="6">
        <f>6172476.84/1000</f>
        <v>6172.4768400000003</v>
      </c>
      <c r="L46" s="3" t="s">
        <v>151</v>
      </c>
      <c r="M46" s="3" t="s">
        <v>40</v>
      </c>
      <c r="N46" s="3" t="s">
        <v>41</v>
      </c>
      <c r="O46" s="2" t="s">
        <v>20</v>
      </c>
      <c r="P46" s="9" t="s">
        <v>64</v>
      </c>
      <c r="Q46" s="63" t="s">
        <v>155</v>
      </c>
      <c r="R46" s="104"/>
    </row>
    <row r="47" spans="1:112" ht="61.5" customHeight="1">
      <c r="A47" s="2">
        <v>33</v>
      </c>
      <c r="B47" s="8" t="s">
        <v>156</v>
      </c>
      <c r="C47" s="8" t="s">
        <v>156</v>
      </c>
      <c r="D47" s="68" t="s">
        <v>157</v>
      </c>
      <c r="E47" s="2" t="s">
        <v>158</v>
      </c>
      <c r="F47" s="2">
        <v>896</v>
      </c>
      <c r="G47" s="2" t="s">
        <v>45</v>
      </c>
      <c r="H47" s="2" t="s">
        <v>34</v>
      </c>
      <c r="I47" s="20">
        <v>71100000000</v>
      </c>
      <c r="J47" s="2" t="s">
        <v>21</v>
      </c>
      <c r="K47" s="6">
        <v>1667.95</v>
      </c>
      <c r="L47" s="3" t="s">
        <v>28</v>
      </c>
      <c r="M47" s="3" t="s">
        <v>40</v>
      </c>
      <c r="N47" s="3" t="s">
        <v>35</v>
      </c>
      <c r="O47" s="2" t="s">
        <v>20</v>
      </c>
      <c r="P47" s="7" t="s">
        <v>98</v>
      </c>
      <c r="Q47" s="38" t="s">
        <v>168</v>
      </c>
    </row>
    <row r="48" spans="1:112" s="82" customFormat="1" ht="93.75" hidden="1" customHeight="1" outlineLevel="1">
      <c r="A48" s="2">
        <v>34</v>
      </c>
      <c r="B48" s="8"/>
      <c r="C48" s="2"/>
      <c r="D48" s="2"/>
      <c r="E48" s="2"/>
      <c r="F48" s="2"/>
      <c r="G48" s="2"/>
      <c r="H48" s="2"/>
      <c r="I48" s="2"/>
      <c r="J48" s="2"/>
      <c r="K48" s="6"/>
      <c r="L48" s="3"/>
      <c r="M48" s="3"/>
      <c r="N48" s="3"/>
      <c r="O48" s="2"/>
      <c r="P48" s="7"/>
      <c r="Q48" s="38"/>
      <c r="R48" s="84"/>
      <c r="S48" s="84"/>
      <c r="T48" s="84"/>
      <c r="U48" s="84"/>
      <c r="V48" s="84"/>
      <c r="W48" s="85"/>
      <c r="AC48" s="84"/>
      <c r="AD48" s="84"/>
      <c r="AE48" s="84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</row>
    <row r="49" spans="1:17" s="106" customFormat="1" ht="60.75" customHeight="1" collapsed="1">
      <c r="A49" s="2">
        <v>35</v>
      </c>
      <c r="B49" s="21" t="s">
        <v>161</v>
      </c>
      <c r="C49" s="27" t="s">
        <v>162</v>
      </c>
      <c r="D49" s="22" t="s">
        <v>159</v>
      </c>
      <c r="E49" s="10" t="s">
        <v>96</v>
      </c>
      <c r="F49" s="9">
        <v>796</v>
      </c>
      <c r="G49" s="10" t="s">
        <v>33</v>
      </c>
      <c r="H49" s="10">
        <v>1</v>
      </c>
      <c r="I49" s="10">
        <v>71876000000</v>
      </c>
      <c r="J49" s="9" t="s">
        <v>21</v>
      </c>
      <c r="K49" s="23">
        <f>152346.4/1000</f>
        <v>152.34639999999999</v>
      </c>
      <c r="L49" s="10" t="s">
        <v>39</v>
      </c>
      <c r="M49" s="10" t="s">
        <v>40</v>
      </c>
      <c r="N49" s="9" t="s">
        <v>35</v>
      </c>
      <c r="O49" s="9" t="s">
        <v>20</v>
      </c>
      <c r="P49" s="16" t="s">
        <v>64</v>
      </c>
      <c r="Q49" s="63" t="s">
        <v>160</v>
      </c>
    </row>
    <row r="50" spans="1:17" ht="74.25" customHeight="1">
      <c r="A50" s="2">
        <v>36</v>
      </c>
      <c r="B50" s="33" t="s">
        <v>164</v>
      </c>
      <c r="C50" s="2" t="s">
        <v>166</v>
      </c>
      <c r="D50" s="5" t="s">
        <v>165</v>
      </c>
      <c r="E50" s="10" t="s">
        <v>96</v>
      </c>
      <c r="F50" s="9">
        <v>796</v>
      </c>
      <c r="G50" s="2" t="s">
        <v>45</v>
      </c>
      <c r="H50" s="2" t="s">
        <v>34</v>
      </c>
      <c r="I50" s="10">
        <v>71876000000</v>
      </c>
      <c r="J50" s="9" t="s">
        <v>21</v>
      </c>
      <c r="K50" s="23">
        <f>581103.65/1000</f>
        <v>581.10365000000002</v>
      </c>
      <c r="L50" s="3" t="s">
        <v>28</v>
      </c>
      <c r="M50" s="10" t="s">
        <v>40</v>
      </c>
      <c r="N50" s="9" t="s">
        <v>35</v>
      </c>
      <c r="O50" s="9" t="s">
        <v>20</v>
      </c>
      <c r="P50" s="16" t="s">
        <v>64</v>
      </c>
      <c r="Q50" s="63" t="s">
        <v>163</v>
      </c>
    </row>
    <row r="51" spans="1:17" ht="89.25" customHeight="1">
      <c r="A51" s="2">
        <v>37</v>
      </c>
      <c r="B51" s="28">
        <v>26</v>
      </c>
      <c r="C51" s="2" t="s">
        <v>183</v>
      </c>
      <c r="D51" s="19" t="s">
        <v>179</v>
      </c>
      <c r="E51" s="10" t="s">
        <v>169</v>
      </c>
      <c r="F51" s="9">
        <v>796</v>
      </c>
      <c r="G51" s="2" t="s">
        <v>45</v>
      </c>
      <c r="H51" s="2" t="s">
        <v>34</v>
      </c>
      <c r="I51" s="10">
        <v>71100000000</v>
      </c>
      <c r="J51" s="9" t="s">
        <v>21</v>
      </c>
      <c r="K51" s="6">
        <f>1029059/1000</f>
        <v>1029.059</v>
      </c>
      <c r="L51" s="3" t="s">
        <v>28</v>
      </c>
      <c r="M51" s="10" t="s">
        <v>170</v>
      </c>
      <c r="N51" s="9" t="s">
        <v>35</v>
      </c>
      <c r="O51" s="9" t="s">
        <v>20</v>
      </c>
      <c r="P51" s="16" t="s">
        <v>171</v>
      </c>
      <c r="Q51" s="63" t="s">
        <v>172</v>
      </c>
    </row>
    <row r="52" spans="1:17" s="106" customFormat="1" ht="79.5" customHeight="1">
      <c r="A52" s="2">
        <v>38</v>
      </c>
      <c r="B52" s="17" t="s">
        <v>138</v>
      </c>
      <c r="C52" s="2" t="s">
        <v>139</v>
      </c>
      <c r="D52" s="86" t="s">
        <v>173</v>
      </c>
      <c r="E52" s="2" t="s">
        <v>92</v>
      </c>
      <c r="F52" s="2">
        <v>796</v>
      </c>
      <c r="G52" s="2" t="s">
        <v>141</v>
      </c>
      <c r="H52" s="2" t="s">
        <v>34</v>
      </c>
      <c r="I52" s="2">
        <v>71100000000</v>
      </c>
      <c r="J52" s="2" t="s">
        <v>21</v>
      </c>
      <c r="K52" s="6">
        <f ca="1">52:52/C52</f>
        <v>0</v>
      </c>
      <c r="L52" s="3" t="s">
        <v>28</v>
      </c>
      <c r="M52" s="3" t="s">
        <v>174</v>
      </c>
      <c r="N52" s="3" t="s">
        <v>41</v>
      </c>
      <c r="O52" s="9" t="s">
        <v>20</v>
      </c>
      <c r="P52" s="16" t="s">
        <v>175</v>
      </c>
      <c r="Q52" s="63" t="s">
        <v>176</v>
      </c>
    </row>
    <row r="53" spans="1:17" ht="88.5" customHeight="1">
      <c r="A53" s="2">
        <v>39</v>
      </c>
      <c r="B53" s="17" t="s">
        <v>138</v>
      </c>
      <c r="C53" s="2" t="s">
        <v>139</v>
      </c>
      <c r="D53" s="86" t="s">
        <v>177</v>
      </c>
      <c r="E53" s="2" t="s">
        <v>92</v>
      </c>
      <c r="F53" s="2">
        <v>796</v>
      </c>
      <c r="G53" s="2" t="s">
        <v>141</v>
      </c>
      <c r="H53" s="2">
        <v>850</v>
      </c>
      <c r="I53" s="2">
        <v>71100000000</v>
      </c>
      <c r="J53" s="2" t="s">
        <v>21</v>
      </c>
      <c r="K53" s="6">
        <f>10000000/1000</f>
        <v>10000</v>
      </c>
      <c r="L53" s="3" t="s">
        <v>28</v>
      </c>
      <c r="M53" s="3" t="s">
        <v>93</v>
      </c>
      <c r="N53" s="3" t="s">
        <v>41</v>
      </c>
      <c r="O53" s="2" t="s">
        <v>20</v>
      </c>
      <c r="P53" s="7" t="s">
        <v>64</v>
      </c>
      <c r="Q53" s="63" t="s">
        <v>181</v>
      </c>
    </row>
    <row r="54" spans="1:17" ht="72.75" customHeight="1">
      <c r="A54" s="2">
        <v>40</v>
      </c>
      <c r="B54" s="17" t="s">
        <v>138</v>
      </c>
      <c r="C54" s="2" t="s">
        <v>139</v>
      </c>
      <c r="D54" s="86" t="s">
        <v>178</v>
      </c>
      <c r="E54" s="2" t="s">
        <v>92</v>
      </c>
      <c r="F54" s="2">
        <v>796</v>
      </c>
      <c r="G54" s="2" t="s">
        <v>141</v>
      </c>
      <c r="H54" s="2">
        <v>60</v>
      </c>
      <c r="I54" s="2">
        <v>71100000000</v>
      </c>
      <c r="J54" s="2" t="s">
        <v>21</v>
      </c>
      <c r="K54" s="6">
        <f>1500000/1000</f>
        <v>1500</v>
      </c>
      <c r="L54" s="3" t="s">
        <v>28</v>
      </c>
      <c r="M54" s="3" t="s">
        <v>93</v>
      </c>
      <c r="N54" s="3" t="s">
        <v>41</v>
      </c>
      <c r="O54" s="9" t="s">
        <v>20</v>
      </c>
      <c r="P54" s="16" t="s">
        <v>64</v>
      </c>
      <c r="Q54" s="63" t="s">
        <v>181</v>
      </c>
    </row>
    <row r="55" spans="1:17" s="106" customFormat="1" ht="71.25" customHeight="1">
      <c r="A55" s="2">
        <v>41</v>
      </c>
      <c r="B55" s="17" t="s">
        <v>164</v>
      </c>
      <c r="C55" s="2" t="s">
        <v>166</v>
      </c>
      <c r="D55" s="5" t="s">
        <v>180</v>
      </c>
      <c r="E55" s="10" t="s">
        <v>96</v>
      </c>
      <c r="F55" s="9">
        <v>796</v>
      </c>
      <c r="G55" s="2" t="s">
        <v>45</v>
      </c>
      <c r="H55" s="2" t="s">
        <v>34</v>
      </c>
      <c r="I55" s="10">
        <v>71876000000</v>
      </c>
      <c r="J55" s="9" t="s">
        <v>21</v>
      </c>
      <c r="K55" s="6">
        <f>581103.65/1000</f>
        <v>581.10365000000002</v>
      </c>
      <c r="L55" s="3" t="s">
        <v>28</v>
      </c>
      <c r="M55" s="10" t="s">
        <v>40</v>
      </c>
      <c r="N55" s="9" t="s">
        <v>35</v>
      </c>
      <c r="O55" s="9" t="s">
        <v>20</v>
      </c>
      <c r="P55" s="16" t="s">
        <v>64</v>
      </c>
      <c r="Q55" s="63" t="s">
        <v>182</v>
      </c>
    </row>
    <row r="56" spans="1:17" s="107" customFormat="1" ht="60.75" customHeight="1">
      <c r="A56" s="2">
        <v>42</v>
      </c>
      <c r="B56" s="17" t="s">
        <v>164</v>
      </c>
      <c r="C56" s="2" t="s">
        <v>166</v>
      </c>
      <c r="D56" s="5" t="s">
        <v>180</v>
      </c>
      <c r="E56" s="10" t="s">
        <v>96</v>
      </c>
      <c r="F56" s="9">
        <v>796</v>
      </c>
      <c r="G56" s="2" t="s">
        <v>45</v>
      </c>
      <c r="H56" s="2" t="s">
        <v>34</v>
      </c>
      <c r="I56" s="10">
        <v>71876000000</v>
      </c>
      <c r="J56" s="9" t="s">
        <v>21</v>
      </c>
      <c r="K56" s="6">
        <f>581103.65/1000</f>
        <v>581.10365000000002</v>
      </c>
      <c r="L56" s="3" t="s">
        <v>28</v>
      </c>
      <c r="M56" s="10" t="s">
        <v>40</v>
      </c>
      <c r="N56" s="9" t="s">
        <v>35</v>
      </c>
      <c r="O56" s="9" t="s">
        <v>20</v>
      </c>
      <c r="P56" s="7" t="s">
        <v>175</v>
      </c>
      <c r="Q56" s="38" t="s">
        <v>184</v>
      </c>
    </row>
    <row r="57" spans="1:17" s="107" customFormat="1" ht="69.75" customHeight="1">
      <c r="A57" s="2">
        <v>43</v>
      </c>
      <c r="B57" s="17" t="s">
        <v>164</v>
      </c>
      <c r="C57" s="2" t="s">
        <v>166</v>
      </c>
      <c r="D57" s="68" t="s">
        <v>185</v>
      </c>
      <c r="E57" s="10" t="s">
        <v>96</v>
      </c>
      <c r="F57" s="9">
        <v>796</v>
      </c>
      <c r="G57" s="2" t="s">
        <v>45</v>
      </c>
      <c r="H57" s="2" t="s">
        <v>34</v>
      </c>
      <c r="I57" s="10">
        <v>71876000000</v>
      </c>
      <c r="J57" s="9" t="s">
        <v>21</v>
      </c>
      <c r="K57" s="6">
        <f>581103.65/1000</f>
        <v>581.10365000000002</v>
      </c>
      <c r="L57" s="3" t="s">
        <v>28</v>
      </c>
      <c r="M57" s="10" t="s">
        <v>40</v>
      </c>
      <c r="N57" s="9" t="s">
        <v>35</v>
      </c>
      <c r="O57" s="9" t="s">
        <v>20</v>
      </c>
      <c r="P57" s="7" t="s">
        <v>175</v>
      </c>
      <c r="Q57" s="38" t="s">
        <v>186</v>
      </c>
    </row>
    <row r="58" spans="1:17" ht="36.75" customHeight="1">
      <c r="A58" s="2">
        <v>44</v>
      </c>
      <c r="B58" s="8" t="s">
        <v>189</v>
      </c>
      <c r="C58" s="2">
        <v>6040000</v>
      </c>
      <c r="D58" s="68" t="s">
        <v>187</v>
      </c>
      <c r="E58" s="10"/>
      <c r="F58" s="9">
        <v>796</v>
      </c>
      <c r="G58" s="2" t="s">
        <v>52</v>
      </c>
      <c r="H58" s="2" t="s">
        <v>34</v>
      </c>
      <c r="I58" s="10">
        <v>71876000000</v>
      </c>
      <c r="J58" s="9" t="s">
        <v>21</v>
      </c>
      <c r="K58" s="6">
        <f>416090.54/1000</f>
        <v>416.09053999999998</v>
      </c>
      <c r="L58" s="3" t="s">
        <v>28</v>
      </c>
      <c r="M58" s="10" t="s">
        <v>40</v>
      </c>
      <c r="N58" s="9" t="s">
        <v>35</v>
      </c>
      <c r="O58" s="2" t="s">
        <v>20</v>
      </c>
      <c r="P58" s="2" t="s">
        <v>58</v>
      </c>
      <c r="Q58" s="38" t="s">
        <v>188</v>
      </c>
    </row>
    <row r="59" spans="1:17" ht="41.25" customHeight="1">
      <c r="A59" s="2">
        <v>45</v>
      </c>
      <c r="B59" s="8">
        <v>28</v>
      </c>
      <c r="C59" s="8" t="s">
        <v>195</v>
      </c>
      <c r="D59" s="68" t="s">
        <v>190</v>
      </c>
      <c r="E59" s="10" t="s">
        <v>96</v>
      </c>
      <c r="F59" s="2">
        <v>796</v>
      </c>
      <c r="G59" s="2" t="s">
        <v>33</v>
      </c>
      <c r="H59" s="2">
        <v>1</v>
      </c>
      <c r="I59" s="10">
        <v>71876000000</v>
      </c>
      <c r="J59" s="9" t="s">
        <v>21</v>
      </c>
      <c r="K59" s="6">
        <f>141735.04/1000</f>
        <v>141.73504</v>
      </c>
      <c r="L59" s="3" t="s">
        <v>28</v>
      </c>
      <c r="M59" s="10" t="s">
        <v>40</v>
      </c>
      <c r="N59" s="9" t="s">
        <v>35</v>
      </c>
      <c r="O59" s="2" t="s">
        <v>20</v>
      </c>
      <c r="P59" s="2" t="s">
        <v>58</v>
      </c>
      <c r="Q59" s="38" t="s">
        <v>191</v>
      </c>
    </row>
    <row r="60" spans="1:17" ht="124.5" customHeight="1">
      <c r="A60" s="2">
        <v>46</v>
      </c>
      <c r="B60" s="87" t="s">
        <v>138</v>
      </c>
      <c r="C60" s="2" t="s">
        <v>139</v>
      </c>
      <c r="D60" s="68" t="s">
        <v>192</v>
      </c>
      <c r="E60" s="9" t="s">
        <v>193</v>
      </c>
      <c r="F60" s="2">
        <v>796</v>
      </c>
      <c r="G60" s="2" t="s">
        <v>141</v>
      </c>
      <c r="H60" s="2" t="s">
        <v>34</v>
      </c>
      <c r="I60" s="10">
        <v>71876000000</v>
      </c>
      <c r="J60" s="9" t="s">
        <v>21</v>
      </c>
      <c r="K60" s="6">
        <f>12158894.64/1000</f>
        <v>12158.89464</v>
      </c>
      <c r="L60" s="3" t="s">
        <v>28</v>
      </c>
      <c r="M60" s="10" t="s">
        <v>40</v>
      </c>
      <c r="N60" s="3" t="s">
        <v>41</v>
      </c>
      <c r="O60" s="2" t="s">
        <v>20</v>
      </c>
      <c r="P60" s="7" t="s">
        <v>194</v>
      </c>
      <c r="Q60" s="75" t="s">
        <v>191</v>
      </c>
    </row>
    <row r="61" spans="1:17" ht="46.5" customHeight="1">
      <c r="A61" s="2">
        <v>47</v>
      </c>
      <c r="B61" s="69" t="s">
        <v>201</v>
      </c>
      <c r="C61" s="33" t="s">
        <v>135</v>
      </c>
      <c r="D61" s="68" t="s">
        <v>196</v>
      </c>
      <c r="E61" s="2" t="s">
        <v>197</v>
      </c>
      <c r="F61" s="2">
        <v>876</v>
      </c>
      <c r="G61" s="2" t="s">
        <v>198</v>
      </c>
      <c r="H61" s="2">
        <v>267</v>
      </c>
      <c r="I61" s="2">
        <v>71100000000</v>
      </c>
      <c r="J61" s="2" t="s">
        <v>21</v>
      </c>
      <c r="K61" s="6">
        <f>803390/1000</f>
        <v>803.39</v>
      </c>
      <c r="L61" s="3" t="s">
        <v>28</v>
      </c>
      <c r="M61" s="3" t="s">
        <v>40</v>
      </c>
      <c r="N61" s="37" t="s">
        <v>35</v>
      </c>
      <c r="O61" s="2" t="s">
        <v>20</v>
      </c>
      <c r="P61" s="71" t="s">
        <v>199</v>
      </c>
      <c r="Q61" s="38" t="s">
        <v>200</v>
      </c>
    </row>
    <row r="62" spans="1:17" ht="47.25" customHeight="1">
      <c r="A62" s="2">
        <v>48</v>
      </c>
      <c r="B62" s="39">
        <v>25</v>
      </c>
      <c r="C62" s="9" t="s">
        <v>80</v>
      </c>
      <c r="D62" s="68" t="s">
        <v>202</v>
      </c>
      <c r="E62" s="2" t="s">
        <v>68</v>
      </c>
      <c r="F62" s="2">
        <v>796</v>
      </c>
      <c r="G62" s="9" t="s">
        <v>69</v>
      </c>
      <c r="H62" s="2">
        <v>4</v>
      </c>
      <c r="I62" s="2">
        <v>71100000000</v>
      </c>
      <c r="J62" s="2" t="s">
        <v>21</v>
      </c>
      <c r="K62" s="6">
        <f>1200000/1000</f>
        <v>1200</v>
      </c>
      <c r="L62" s="3" t="s">
        <v>144</v>
      </c>
      <c r="M62" s="3" t="s">
        <v>203</v>
      </c>
      <c r="N62" s="37" t="s">
        <v>35</v>
      </c>
      <c r="O62" s="2" t="s">
        <v>20</v>
      </c>
      <c r="P62" s="88" t="s">
        <v>194</v>
      </c>
      <c r="Q62" s="38" t="s">
        <v>207</v>
      </c>
    </row>
    <row r="63" spans="1:17" ht="38.25" customHeight="1">
      <c r="A63" s="2">
        <v>49</v>
      </c>
      <c r="B63" s="39">
        <v>20</v>
      </c>
      <c r="C63" s="33">
        <v>20.5</v>
      </c>
      <c r="D63" s="5" t="s">
        <v>204</v>
      </c>
      <c r="E63" s="2" t="s">
        <v>96</v>
      </c>
      <c r="F63" s="2">
        <v>897</v>
      </c>
      <c r="G63" s="2" t="s">
        <v>205</v>
      </c>
      <c r="H63" s="2" t="s">
        <v>34</v>
      </c>
      <c r="I63" s="2">
        <v>71100000000</v>
      </c>
      <c r="J63" s="2" t="s">
        <v>21</v>
      </c>
      <c r="K63" s="6">
        <v>413.5</v>
      </c>
      <c r="L63" s="3" t="s">
        <v>28</v>
      </c>
      <c r="M63" s="3" t="s">
        <v>40</v>
      </c>
      <c r="N63" s="37" t="s">
        <v>35</v>
      </c>
      <c r="O63" s="2" t="s">
        <v>20</v>
      </c>
      <c r="P63" s="7" t="s">
        <v>58</v>
      </c>
      <c r="Q63" s="38" t="s">
        <v>206</v>
      </c>
    </row>
    <row r="64" spans="1:17" ht="49.5" customHeight="1">
      <c r="A64" s="2">
        <v>50</v>
      </c>
      <c r="B64" s="87" t="s">
        <v>208</v>
      </c>
      <c r="C64" s="2" t="s">
        <v>208</v>
      </c>
      <c r="D64" s="5" t="s">
        <v>209</v>
      </c>
      <c r="E64" s="2" t="s">
        <v>96</v>
      </c>
      <c r="F64" s="89">
        <v>796</v>
      </c>
      <c r="G64" s="2" t="s">
        <v>33</v>
      </c>
      <c r="H64" s="2" t="s">
        <v>34</v>
      </c>
      <c r="I64" s="2">
        <v>71100000000</v>
      </c>
      <c r="J64" s="2" t="s">
        <v>21</v>
      </c>
      <c r="K64" s="6">
        <f>1530329.09/1000</f>
        <v>1530.3290900000002</v>
      </c>
      <c r="L64" s="3" t="s">
        <v>144</v>
      </c>
      <c r="M64" s="3" t="s">
        <v>40</v>
      </c>
      <c r="N64" s="37" t="s">
        <v>35</v>
      </c>
      <c r="O64" s="2" t="s">
        <v>20</v>
      </c>
      <c r="P64" s="7" t="s">
        <v>58</v>
      </c>
      <c r="Q64" s="38" t="s">
        <v>210</v>
      </c>
    </row>
    <row r="65" spans="1:17" ht="44.25" customHeight="1">
      <c r="A65" s="2">
        <v>51</v>
      </c>
      <c r="B65" s="8" t="s">
        <v>212</v>
      </c>
      <c r="C65" s="2">
        <v>20</v>
      </c>
      <c r="D65" s="118" t="s">
        <v>211</v>
      </c>
      <c r="E65" s="2" t="s">
        <v>96</v>
      </c>
      <c r="F65" s="89">
        <v>796</v>
      </c>
      <c r="G65" s="89" t="s">
        <v>134</v>
      </c>
      <c r="H65" s="2" t="s">
        <v>34</v>
      </c>
      <c r="I65" s="2">
        <v>71100000000</v>
      </c>
      <c r="J65" s="2" t="s">
        <v>21</v>
      </c>
      <c r="K65" s="6">
        <f>311769.3/1000</f>
        <v>311.76929999999999</v>
      </c>
      <c r="L65" s="3" t="s">
        <v>144</v>
      </c>
      <c r="M65" s="3" t="s">
        <v>40</v>
      </c>
      <c r="N65" s="37" t="s">
        <v>35</v>
      </c>
      <c r="O65" s="2" t="s">
        <v>20</v>
      </c>
      <c r="P65" s="7" t="s">
        <v>58</v>
      </c>
      <c r="Q65" s="38" t="s">
        <v>210</v>
      </c>
    </row>
    <row r="66" spans="1:17" ht="32.25" customHeight="1">
      <c r="A66" s="2">
        <v>52</v>
      </c>
      <c r="B66" s="33" t="s">
        <v>213</v>
      </c>
      <c r="C66" s="2" t="s">
        <v>214</v>
      </c>
      <c r="D66" s="5" t="s">
        <v>226</v>
      </c>
      <c r="E66" s="2" t="s">
        <v>96</v>
      </c>
      <c r="F66" s="2">
        <v>168</v>
      </c>
      <c r="G66" s="89" t="s">
        <v>134</v>
      </c>
      <c r="H66" s="2" t="s">
        <v>34</v>
      </c>
      <c r="I66" s="2">
        <v>71100000000</v>
      </c>
      <c r="J66" s="2" t="s">
        <v>21</v>
      </c>
      <c r="K66" s="6">
        <f>202460/1000</f>
        <v>202.46</v>
      </c>
      <c r="L66" s="3" t="s">
        <v>144</v>
      </c>
      <c r="M66" s="3" t="s">
        <v>40</v>
      </c>
      <c r="N66" s="37" t="s">
        <v>35</v>
      </c>
      <c r="O66" s="2" t="s">
        <v>20</v>
      </c>
      <c r="P66" s="7" t="s">
        <v>58</v>
      </c>
      <c r="Q66" s="38" t="s">
        <v>215</v>
      </c>
    </row>
    <row r="67" spans="1:17" ht="36.75" customHeight="1">
      <c r="A67" s="2">
        <v>53</v>
      </c>
      <c r="B67" s="33" t="s">
        <v>216</v>
      </c>
      <c r="C67" s="2" t="s">
        <v>217</v>
      </c>
      <c r="D67" s="5" t="s">
        <v>218</v>
      </c>
      <c r="E67" s="2" t="s">
        <v>219</v>
      </c>
      <c r="F67" s="2">
        <v>876</v>
      </c>
      <c r="G67" s="2" t="s">
        <v>52</v>
      </c>
      <c r="H67" s="2" t="s">
        <v>34</v>
      </c>
      <c r="I67" s="2">
        <v>71100000000</v>
      </c>
      <c r="J67" s="2" t="s">
        <v>21</v>
      </c>
      <c r="K67" s="6">
        <f>513332.9/1000</f>
        <v>513.3329</v>
      </c>
      <c r="L67" s="3" t="s">
        <v>144</v>
      </c>
      <c r="M67" s="3" t="s">
        <v>40</v>
      </c>
      <c r="N67" s="37" t="s">
        <v>35</v>
      </c>
      <c r="O67" s="2" t="s">
        <v>20</v>
      </c>
      <c r="P67" s="7" t="s">
        <v>220</v>
      </c>
      <c r="Q67" s="38" t="s">
        <v>221</v>
      </c>
    </row>
    <row r="68" spans="1:17" ht="53.25" customHeight="1">
      <c r="A68" s="2">
        <v>54</v>
      </c>
      <c r="B68" s="69" t="s">
        <v>89</v>
      </c>
      <c r="C68" s="10" t="s">
        <v>90</v>
      </c>
      <c r="D68" s="22" t="s">
        <v>222</v>
      </c>
      <c r="E68" s="9" t="s">
        <v>38</v>
      </c>
      <c r="F68" s="2">
        <v>796</v>
      </c>
      <c r="G68" s="9" t="s">
        <v>69</v>
      </c>
      <c r="H68" s="2">
        <v>6</v>
      </c>
      <c r="I68" s="2">
        <v>71100000000</v>
      </c>
      <c r="J68" s="2" t="s">
        <v>21</v>
      </c>
      <c r="K68" s="6">
        <v>2557.5</v>
      </c>
      <c r="L68" s="3" t="s">
        <v>223</v>
      </c>
      <c r="M68" s="3" t="s">
        <v>40</v>
      </c>
      <c r="N68" s="37" t="s">
        <v>35</v>
      </c>
      <c r="O68" s="2" t="s">
        <v>20</v>
      </c>
      <c r="P68" s="7" t="s">
        <v>220</v>
      </c>
      <c r="Q68" s="38" t="s">
        <v>224</v>
      </c>
    </row>
    <row r="69" spans="1:17" ht="36.75" customHeight="1">
      <c r="A69" s="2">
        <v>55</v>
      </c>
      <c r="B69" s="33" t="s">
        <v>213</v>
      </c>
      <c r="C69" s="2" t="s">
        <v>214</v>
      </c>
      <c r="D69" s="68" t="s">
        <v>225</v>
      </c>
      <c r="E69" s="2" t="s">
        <v>96</v>
      </c>
      <c r="F69" s="2">
        <v>168</v>
      </c>
      <c r="G69" s="89" t="s">
        <v>134</v>
      </c>
      <c r="H69" s="2" t="s">
        <v>34</v>
      </c>
      <c r="I69" s="2">
        <v>71100000000</v>
      </c>
      <c r="J69" s="2" t="s">
        <v>21</v>
      </c>
      <c r="K69" s="6">
        <f>449266.67/1000</f>
        <v>449.26666999999998</v>
      </c>
      <c r="L69" s="3" t="s">
        <v>144</v>
      </c>
      <c r="M69" s="3" t="s">
        <v>40</v>
      </c>
      <c r="N69" s="37" t="s">
        <v>35</v>
      </c>
      <c r="O69" s="2" t="s">
        <v>20</v>
      </c>
      <c r="P69" s="2" t="s">
        <v>58</v>
      </c>
      <c r="Q69" s="63" t="s">
        <v>227</v>
      </c>
    </row>
    <row r="70" spans="1:17" ht="42.75" customHeight="1">
      <c r="A70" s="2">
        <v>56</v>
      </c>
      <c r="B70" s="8" t="s">
        <v>79</v>
      </c>
      <c r="C70" s="9" t="s">
        <v>80</v>
      </c>
      <c r="D70" s="68" t="s">
        <v>202</v>
      </c>
      <c r="E70" s="2" t="s">
        <v>68</v>
      </c>
      <c r="F70" s="2">
        <v>796</v>
      </c>
      <c r="G70" s="9" t="s">
        <v>69</v>
      </c>
      <c r="H70" s="2">
        <v>4</v>
      </c>
      <c r="I70" s="2">
        <v>71100000000</v>
      </c>
      <c r="J70" s="2" t="s">
        <v>21</v>
      </c>
      <c r="K70" s="6">
        <f>1321845.7/1000</f>
        <v>1321.8456999999999</v>
      </c>
      <c r="L70" s="3" t="s">
        <v>144</v>
      </c>
      <c r="M70" s="3" t="s">
        <v>203</v>
      </c>
      <c r="N70" s="37" t="s">
        <v>35</v>
      </c>
      <c r="O70" s="2" t="s">
        <v>20</v>
      </c>
      <c r="P70" s="2" t="s">
        <v>194</v>
      </c>
      <c r="Q70" s="38" t="s">
        <v>228</v>
      </c>
    </row>
    <row r="71" spans="1:17" ht="48.75" customHeight="1">
      <c r="A71" s="2">
        <v>57</v>
      </c>
      <c r="B71" s="33" t="s">
        <v>149</v>
      </c>
      <c r="C71" s="2" t="s">
        <v>150</v>
      </c>
      <c r="D71" s="72" t="s">
        <v>229</v>
      </c>
      <c r="E71" s="2" t="s">
        <v>92</v>
      </c>
      <c r="F71" s="2">
        <v>796</v>
      </c>
      <c r="G71" s="2" t="s">
        <v>69</v>
      </c>
      <c r="H71" s="2">
        <v>1</v>
      </c>
      <c r="I71" s="2">
        <v>71100000000</v>
      </c>
      <c r="J71" s="2" t="s">
        <v>21</v>
      </c>
      <c r="K71" s="6">
        <f>2319618/1000</f>
        <v>2319.6179999999999</v>
      </c>
      <c r="L71" s="3" t="s">
        <v>144</v>
      </c>
      <c r="M71" s="3" t="s">
        <v>93</v>
      </c>
      <c r="N71" s="2" t="s">
        <v>41</v>
      </c>
      <c r="O71" s="2" t="s">
        <v>20</v>
      </c>
      <c r="P71" s="2" t="s">
        <v>194</v>
      </c>
      <c r="Q71" s="63" t="s">
        <v>230</v>
      </c>
    </row>
    <row r="72" spans="1:17" ht="75" customHeight="1">
      <c r="A72" s="2">
        <v>58</v>
      </c>
      <c r="B72" s="33" t="s">
        <v>138</v>
      </c>
      <c r="C72" s="9" t="s">
        <v>139</v>
      </c>
      <c r="D72" s="2" t="s">
        <v>231</v>
      </c>
      <c r="E72" s="2" t="s">
        <v>92</v>
      </c>
      <c r="F72" s="2">
        <v>796</v>
      </c>
      <c r="G72" s="2" t="s">
        <v>69</v>
      </c>
      <c r="H72" s="2">
        <v>1</v>
      </c>
      <c r="I72" s="2">
        <v>71100000000</v>
      </c>
      <c r="J72" s="2" t="s">
        <v>21</v>
      </c>
      <c r="K72" s="90">
        <f>2109394/1000</f>
        <v>2109.3939999999998</v>
      </c>
      <c r="L72" s="1" t="s">
        <v>223</v>
      </c>
      <c r="M72" s="1" t="s">
        <v>40</v>
      </c>
      <c r="N72" s="2" t="s">
        <v>41</v>
      </c>
      <c r="O72" s="2" t="s">
        <v>20</v>
      </c>
      <c r="P72" s="2" t="s">
        <v>194</v>
      </c>
      <c r="Q72" s="38" t="s">
        <v>232</v>
      </c>
    </row>
    <row r="73" spans="1:17" ht="72" customHeight="1">
      <c r="A73" s="2">
        <v>59</v>
      </c>
      <c r="B73" s="33" t="s">
        <v>138</v>
      </c>
      <c r="C73" s="9" t="s">
        <v>139</v>
      </c>
      <c r="D73" s="72" t="s">
        <v>233</v>
      </c>
      <c r="E73" s="2" t="s">
        <v>92</v>
      </c>
      <c r="F73" s="2">
        <v>796</v>
      </c>
      <c r="G73" s="2" t="s">
        <v>69</v>
      </c>
      <c r="H73" s="2">
        <v>1</v>
      </c>
      <c r="I73" s="2">
        <v>71100000000</v>
      </c>
      <c r="J73" s="2" t="s">
        <v>21</v>
      </c>
      <c r="K73" s="6">
        <f>5173197/1000</f>
        <v>5173.1970000000001</v>
      </c>
      <c r="L73" s="1" t="s">
        <v>223</v>
      </c>
      <c r="M73" s="3" t="s">
        <v>93</v>
      </c>
      <c r="N73" s="2" t="s">
        <v>41</v>
      </c>
      <c r="O73" s="2" t="s">
        <v>20</v>
      </c>
      <c r="P73" s="2" t="s">
        <v>194</v>
      </c>
      <c r="Q73" s="38" t="s">
        <v>266</v>
      </c>
    </row>
    <row r="74" spans="1:17" ht="80.25" customHeight="1">
      <c r="A74" s="2">
        <v>60</v>
      </c>
      <c r="B74" s="33" t="s">
        <v>138</v>
      </c>
      <c r="C74" s="9" t="s">
        <v>139</v>
      </c>
      <c r="D74" s="60" t="s">
        <v>235</v>
      </c>
      <c r="E74" s="9" t="s">
        <v>92</v>
      </c>
      <c r="F74" s="9">
        <v>796</v>
      </c>
      <c r="G74" s="9" t="s">
        <v>141</v>
      </c>
      <c r="H74" s="9">
        <v>45</v>
      </c>
      <c r="I74" s="9">
        <v>71100000000</v>
      </c>
      <c r="J74" s="9" t="s">
        <v>21</v>
      </c>
      <c r="K74" s="64">
        <f>3656365/1000</f>
        <v>3656.3649999999998</v>
      </c>
      <c r="L74" s="37" t="s">
        <v>253</v>
      </c>
      <c r="M74" s="3" t="s">
        <v>236</v>
      </c>
      <c r="N74" s="3" t="s">
        <v>41</v>
      </c>
      <c r="O74" s="2" t="s">
        <v>20</v>
      </c>
      <c r="P74" s="7" t="s">
        <v>64</v>
      </c>
      <c r="Q74" s="38" t="s">
        <v>282</v>
      </c>
    </row>
    <row r="75" spans="1:17" ht="54.75" customHeight="1">
      <c r="A75" s="2">
        <v>61</v>
      </c>
      <c r="B75" s="33" t="s">
        <v>138</v>
      </c>
      <c r="C75" s="2" t="s">
        <v>139</v>
      </c>
      <c r="D75" s="60" t="s">
        <v>237</v>
      </c>
      <c r="E75" s="2" t="s">
        <v>92</v>
      </c>
      <c r="F75" s="2">
        <v>796</v>
      </c>
      <c r="G75" s="2" t="s">
        <v>69</v>
      </c>
      <c r="H75" s="2">
        <v>1</v>
      </c>
      <c r="I75" s="2">
        <v>71100000000</v>
      </c>
      <c r="J75" s="2" t="s">
        <v>21</v>
      </c>
      <c r="K75" s="6">
        <f>1078361/1000</f>
        <v>1078.3610000000001</v>
      </c>
      <c r="L75" s="1" t="s">
        <v>223</v>
      </c>
      <c r="M75" s="3" t="s">
        <v>236</v>
      </c>
      <c r="N75" s="2" t="s">
        <v>41</v>
      </c>
      <c r="O75" s="2" t="s">
        <v>20</v>
      </c>
      <c r="P75" s="2" t="s">
        <v>194</v>
      </c>
      <c r="Q75" s="63" t="s">
        <v>234</v>
      </c>
    </row>
    <row r="76" spans="1:17" ht="66" customHeight="1">
      <c r="A76" s="2">
        <v>62</v>
      </c>
      <c r="B76" s="33" t="s">
        <v>138</v>
      </c>
      <c r="C76" s="2" t="s">
        <v>139</v>
      </c>
      <c r="D76" s="91" t="s">
        <v>238</v>
      </c>
      <c r="E76" s="2" t="s">
        <v>92</v>
      </c>
      <c r="F76" s="2">
        <v>796</v>
      </c>
      <c r="G76" s="2" t="s">
        <v>69</v>
      </c>
      <c r="H76" s="2">
        <v>1</v>
      </c>
      <c r="I76" s="2">
        <v>71100000000</v>
      </c>
      <c r="J76" s="2" t="s">
        <v>21</v>
      </c>
      <c r="K76" s="6">
        <f>1404011/1000</f>
        <v>1404.011</v>
      </c>
      <c r="L76" s="1" t="s">
        <v>223</v>
      </c>
      <c r="M76" s="3" t="s">
        <v>236</v>
      </c>
      <c r="N76" s="2" t="s">
        <v>41</v>
      </c>
      <c r="O76" s="2" t="s">
        <v>20</v>
      </c>
      <c r="P76" s="2" t="s">
        <v>194</v>
      </c>
      <c r="Q76" s="63" t="s">
        <v>234</v>
      </c>
    </row>
    <row r="77" spans="1:17" ht="61.5" customHeight="1">
      <c r="A77" s="2">
        <v>63</v>
      </c>
      <c r="B77" s="33" t="s">
        <v>89</v>
      </c>
      <c r="C77" s="2" t="s">
        <v>90</v>
      </c>
      <c r="D77" s="72" t="s">
        <v>239</v>
      </c>
      <c r="E77" s="9" t="s">
        <v>92</v>
      </c>
      <c r="F77" s="9">
        <v>796</v>
      </c>
      <c r="G77" s="9" t="s">
        <v>141</v>
      </c>
      <c r="H77" s="9">
        <v>38</v>
      </c>
      <c r="I77" s="9">
        <v>71100000000</v>
      </c>
      <c r="J77" s="9" t="s">
        <v>21</v>
      </c>
      <c r="K77" s="64">
        <f>556022/1000</f>
        <v>556.02200000000005</v>
      </c>
      <c r="L77" s="37" t="s">
        <v>93</v>
      </c>
      <c r="M77" s="3" t="s">
        <v>236</v>
      </c>
      <c r="N77" s="3" t="s">
        <v>41</v>
      </c>
      <c r="O77" s="2" t="s">
        <v>20</v>
      </c>
      <c r="P77" s="2" t="s">
        <v>64</v>
      </c>
      <c r="Q77" s="38" t="s">
        <v>272</v>
      </c>
    </row>
    <row r="78" spans="1:17" ht="75.75" customHeight="1">
      <c r="A78" s="2">
        <v>64</v>
      </c>
      <c r="B78" s="33" t="s">
        <v>89</v>
      </c>
      <c r="C78" s="2" t="s">
        <v>90</v>
      </c>
      <c r="D78" s="5" t="s">
        <v>247</v>
      </c>
      <c r="E78" s="2" t="s">
        <v>92</v>
      </c>
      <c r="F78" s="2">
        <v>796</v>
      </c>
      <c r="G78" s="2" t="s">
        <v>248</v>
      </c>
      <c r="H78" s="20">
        <v>23</v>
      </c>
      <c r="I78" s="2">
        <v>71100000000</v>
      </c>
      <c r="J78" s="2" t="s">
        <v>21</v>
      </c>
      <c r="K78" s="64">
        <v>682.82</v>
      </c>
      <c r="L78" s="1" t="s">
        <v>223</v>
      </c>
      <c r="M78" s="3" t="s">
        <v>236</v>
      </c>
      <c r="N78" s="2" t="s">
        <v>41</v>
      </c>
      <c r="O78" s="2" t="s">
        <v>20</v>
      </c>
      <c r="P78" s="2" t="s">
        <v>194</v>
      </c>
      <c r="Q78" s="38" t="s">
        <v>328</v>
      </c>
    </row>
    <row r="79" spans="1:17" ht="74.25" customHeight="1">
      <c r="A79" s="2">
        <v>65</v>
      </c>
      <c r="B79" s="9">
        <v>28</v>
      </c>
      <c r="C79" s="9" t="s">
        <v>36</v>
      </c>
      <c r="D79" s="22" t="s">
        <v>37</v>
      </c>
      <c r="E79" s="2" t="s">
        <v>92</v>
      </c>
      <c r="F79" s="9">
        <v>876</v>
      </c>
      <c r="G79" s="2" t="s">
        <v>69</v>
      </c>
      <c r="H79" s="2">
        <v>1</v>
      </c>
      <c r="I79" s="2">
        <v>71100000000</v>
      </c>
      <c r="J79" s="2" t="s">
        <v>21</v>
      </c>
      <c r="K79" s="6">
        <f>436070/1000</f>
        <v>436.07</v>
      </c>
      <c r="L79" s="1" t="s">
        <v>265</v>
      </c>
      <c r="M79" s="3" t="s">
        <v>40</v>
      </c>
      <c r="N79" s="2" t="s">
        <v>41</v>
      </c>
      <c r="O79" s="2" t="s">
        <v>20</v>
      </c>
      <c r="P79" s="7" t="s">
        <v>220</v>
      </c>
      <c r="Q79" s="63" t="s">
        <v>277</v>
      </c>
    </row>
    <row r="80" spans="1:17" ht="78" customHeight="1">
      <c r="A80" s="2">
        <v>66</v>
      </c>
      <c r="B80" s="29" t="s">
        <v>243</v>
      </c>
      <c r="C80" s="2" t="s">
        <v>208</v>
      </c>
      <c r="D80" s="68" t="s">
        <v>244</v>
      </c>
      <c r="E80" s="20" t="s">
        <v>68</v>
      </c>
      <c r="F80" s="20">
        <v>796</v>
      </c>
      <c r="G80" s="20" t="s">
        <v>69</v>
      </c>
      <c r="H80" s="20">
        <v>2</v>
      </c>
      <c r="I80" s="20">
        <v>71100000000</v>
      </c>
      <c r="J80" s="20" t="s">
        <v>21</v>
      </c>
      <c r="K80" s="6">
        <f>1735000/1000</f>
        <v>1735</v>
      </c>
      <c r="L80" s="58" t="s">
        <v>283</v>
      </c>
      <c r="M80" s="58" t="s">
        <v>236</v>
      </c>
      <c r="N80" s="3" t="s">
        <v>35</v>
      </c>
      <c r="O80" s="2" t="s">
        <v>20</v>
      </c>
      <c r="P80" s="76" t="s">
        <v>77</v>
      </c>
      <c r="Q80" s="92" t="s">
        <v>329</v>
      </c>
    </row>
    <row r="81" spans="1:17" ht="91.5" customHeight="1">
      <c r="A81" s="2">
        <v>67</v>
      </c>
      <c r="B81" s="33" t="s">
        <v>138</v>
      </c>
      <c r="C81" s="9" t="s">
        <v>139</v>
      </c>
      <c r="D81" s="60" t="s">
        <v>245</v>
      </c>
      <c r="E81" s="2" t="s">
        <v>92</v>
      </c>
      <c r="F81" s="20">
        <v>796</v>
      </c>
      <c r="G81" s="2" t="s">
        <v>141</v>
      </c>
      <c r="H81" s="2" t="s">
        <v>34</v>
      </c>
      <c r="I81" s="2">
        <v>71100000000</v>
      </c>
      <c r="J81" s="2" t="s">
        <v>21</v>
      </c>
      <c r="K81" s="4">
        <f>3187754.66/1000</f>
        <v>3187.7546600000001</v>
      </c>
      <c r="L81" s="1" t="s">
        <v>223</v>
      </c>
      <c r="M81" s="3" t="s">
        <v>40</v>
      </c>
      <c r="N81" s="3" t="s">
        <v>41</v>
      </c>
      <c r="O81" s="2" t="s">
        <v>20</v>
      </c>
      <c r="P81" s="7" t="s">
        <v>194</v>
      </c>
      <c r="Q81" s="38" t="s">
        <v>246</v>
      </c>
    </row>
    <row r="82" spans="1:17" ht="81.75" customHeight="1">
      <c r="A82" s="2">
        <v>68</v>
      </c>
      <c r="B82" s="69" t="s">
        <v>89</v>
      </c>
      <c r="C82" s="10" t="s">
        <v>90</v>
      </c>
      <c r="D82" s="31" t="s">
        <v>257</v>
      </c>
      <c r="E82" s="9" t="s">
        <v>38</v>
      </c>
      <c r="F82" s="20">
        <v>796</v>
      </c>
      <c r="G82" s="2" t="s">
        <v>69</v>
      </c>
      <c r="H82" s="2">
        <v>4</v>
      </c>
      <c r="I82" s="2">
        <v>71100000000</v>
      </c>
      <c r="J82" s="2" t="s">
        <v>21</v>
      </c>
      <c r="K82" s="4">
        <f>1942651.33/1000</f>
        <v>1942.6513300000001</v>
      </c>
      <c r="L82" s="1" t="s">
        <v>223</v>
      </c>
      <c r="M82" s="37" t="s">
        <v>236</v>
      </c>
      <c r="N82" s="3" t="s">
        <v>41</v>
      </c>
      <c r="O82" s="2" t="s">
        <v>20</v>
      </c>
      <c r="P82" s="2" t="s">
        <v>220</v>
      </c>
      <c r="Q82" s="38" t="s">
        <v>249</v>
      </c>
    </row>
    <row r="83" spans="1:17" ht="60" customHeight="1">
      <c r="A83" s="2">
        <v>69</v>
      </c>
      <c r="B83" s="1">
        <v>81</v>
      </c>
      <c r="C83" s="2" t="s">
        <v>256</v>
      </c>
      <c r="D83" s="30" t="s">
        <v>250</v>
      </c>
      <c r="E83" s="9" t="s">
        <v>38</v>
      </c>
      <c r="F83" s="20">
        <v>796</v>
      </c>
      <c r="G83" s="2" t="s">
        <v>52</v>
      </c>
      <c r="H83" s="2" t="s">
        <v>34</v>
      </c>
      <c r="I83" s="2">
        <v>71100000000</v>
      </c>
      <c r="J83" s="2" t="s">
        <v>21</v>
      </c>
      <c r="K83" s="108">
        <f>1387396.8/1000</f>
        <v>1387.3968</v>
      </c>
      <c r="L83" s="1" t="s">
        <v>223</v>
      </c>
      <c r="M83" s="3" t="s">
        <v>40</v>
      </c>
      <c r="N83" s="37" t="s">
        <v>35</v>
      </c>
      <c r="O83" s="2" t="s">
        <v>20</v>
      </c>
      <c r="P83" s="2" t="s">
        <v>58</v>
      </c>
      <c r="Q83" s="38" t="s">
        <v>251</v>
      </c>
    </row>
    <row r="84" spans="1:17" ht="65.25" customHeight="1">
      <c r="A84" s="2">
        <v>70</v>
      </c>
      <c r="B84" s="28">
        <v>26</v>
      </c>
      <c r="C84" s="2" t="s">
        <v>183</v>
      </c>
      <c r="D84" s="19" t="s">
        <v>252</v>
      </c>
      <c r="E84" s="9" t="s">
        <v>38</v>
      </c>
      <c r="F84" s="20">
        <v>796</v>
      </c>
      <c r="G84" s="2" t="s">
        <v>52</v>
      </c>
      <c r="H84" s="2" t="s">
        <v>34</v>
      </c>
      <c r="I84" s="2">
        <v>71100000000</v>
      </c>
      <c r="J84" s="2" t="s">
        <v>21</v>
      </c>
      <c r="K84" s="90">
        <f>1677997.76/1000</f>
        <v>1677.99776</v>
      </c>
      <c r="L84" s="1" t="s">
        <v>223</v>
      </c>
      <c r="M84" s="1" t="s">
        <v>253</v>
      </c>
      <c r="N84" s="37" t="s">
        <v>35</v>
      </c>
      <c r="O84" s="2" t="s">
        <v>20</v>
      </c>
      <c r="P84" s="1" t="s">
        <v>254</v>
      </c>
      <c r="Q84" s="38" t="s">
        <v>255</v>
      </c>
    </row>
    <row r="85" spans="1:17" ht="68.25" customHeight="1">
      <c r="A85" s="2">
        <v>71</v>
      </c>
      <c r="B85" s="33" t="s">
        <v>258</v>
      </c>
      <c r="C85" s="9" t="s">
        <v>139</v>
      </c>
      <c r="D85" s="22" t="s">
        <v>259</v>
      </c>
      <c r="E85" s="9" t="s">
        <v>92</v>
      </c>
      <c r="F85" s="20">
        <v>796</v>
      </c>
      <c r="G85" s="2" t="s">
        <v>141</v>
      </c>
      <c r="H85" s="2" t="s">
        <v>34</v>
      </c>
      <c r="I85" s="2">
        <v>71100000000</v>
      </c>
      <c r="J85" s="2" t="s">
        <v>21</v>
      </c>
      <c r="K85" s="2">
        <f>5830574.7/1000</f>
        <v>5830.5747000000001</v>
      </c>
      <c r="L85" s="1" t="s">
        <v>223</v>
      </c>
      <c r="M85" s="2" t="s">
        <v>40</v>
      </c>
      <c r="N85" s="3" t="s">
        <v>41</v>
      </c>
      <c r="O85" s="2" t="s">
        <v>20</v>
      </c>
      <c r="P85" s="7" t="s">
        <v>194</v>
      </c>
      <c r="Q85" s="63" t="s">
        <v>261</v>
      </c>
    </row>
    <row r="86" spans="1:17" ht="72" customHeight="1">
      <c r="A86" s="2">
        <v>72</v>
      </c>
      <c r="B86" s="33" t="s">
        <v>258</v>
      </c>
      <c r="C86" s="9" t="s">
        <v>139</v>
      </c>
      <c r="D86" s="22" t="s">
        <v>260</v>
      </c>
      <c r="E86" s="9" t="s">
        <v>92</v>
      </c>
      <c r="F86" s="20">
        <v>796</v>
      </c>
      <c r="G86" s="2" t="s">
        <v>141</v>
      </c>
      <c r="H86" s="2" t="s">
        <v>34</v>
      </c>
      <c r="I86" s="2">
        <v>71100000000</v>
      </c>
      <c r="J86" s="2" t="s">
        <v>21</v>
      </c>
      <c r="K86" s="6">
        <f>6550643.74/1000</f>
        <v>6550.6437400000004</v>
      </c>
      <c r="L86" s="1" t="s">
        <v>223</v>
      </c>
      <c r="M86" s="2" t="s">
        <v>40</v>
      </c>
      <c r="N86" s="3" t="s">
        <v>41</v>
      </c>
      <c r="O86" s="2" t="s">
        <v>20</v>
      </c>
      <c r="P86" s="7" t="s">
        <v>194</v>
      </c>
      <c r="Q86" s="63" t="s">
        <v>262</v>
      </c>
    </row>
    <row r="87" spans="1:17" ht="65.25" customHeight="1">
      <c r="A87" s="2">
        <v>73</v>
      </c>
      <c r="B87" s="21" t="s">
        <v>161</v>
      </c>
      <c r="C87" s="9" t="s">
        <v>264</v>
      </c>
      <c r="D87" s="22" t="s">
        <v>263</v>
      </c>
      <c r="E87" s="9" t="s">
        <v>92</v>
      </c>
      <c r="F87" s="20">
        <v>796</v>
      </c>
      <c r="G87" s="2" t="s">
        <v>141</v>
      </c>
      <c r="H87" s="2" t="s">
        <v>34</v>
      </c>
      <c r="I87" s="2">
        <v>71100000000</v>
      </c>
      <c r="J87" s="2" t="s">
        <v>21</v>
      </c>
      <c r="K87" s="93">
        <f>536817.33/1000</f>
        <v>536.81732999999997</v>
      </c>
      <c r="L87" s="1" t="s">
        <v>223</v>
      </c>
      <c r="M87" s="2" t="s">
        <v>40</v>
      </c>
      <c r="N87" s="3" t="s">
        <v>41</v>
      </c>
      <c r="O87" s="2" t="s">
        <v>20</v>
      </c>
      <c r="P87" s="7" t="s">
        <v>194</v>
      </c>
      <c r="Q87" s="63" t="s">
        <v>262</v>
      </c>
    </row>
    <row r="88" spans="1:17" ht="62.25" customHeight="1">
      <c r="A88" s="2">
        <v>74</v>
      </c>
      <c r="B88" s="33" t="s">
        <v>138</v>
      </c>
      <c r="C88" s="2" t="s">
        <v>139</v>
      </c>
      <c r="D88" s="60" t="s">
        <v>267</v>
      </c>
      <c r="E88" s="9" t="s">
        <v>92</v>
      </c>
      <c r="F88" s="9">
        <v>796</v>
      </c>
      <c r="G88" s="9" t="s">
        <v>66</v>
      </c>
      <c r="H88" s="9">
        <v>10</v>
      </c>
      <c r="I88" s="9">
        <v>71100000000</v>
      </c>
      <c r="J88" s="9" t="s">
        <v>21</v>
      </c>
      <c r="K88" s="64">
        <f>1799590/1000</f>
        <v>1799.59</v>
      </c>
      <c r="L88" s="37" t="s">
        <v>223</v>
      </c>
      <c r="M88" s="3" t="s">
        <v>236</v>
      </c>
      <c r="N88" s="3" t="s">
        <v>41</v>
      </c>
      <c r="O88" s="2" t="s">
        <v>20</v>
      </c>
      <c r="P88" s="2" t="s">
        <v>64</v>
      </c>
      <c r="Q88" s="38" t="s">
        <v>330</v>
      </c>
    </row>
    <row r="89" spans="1:17" ht="59.25" customHeight="1">
      <c r="A89" s="2">
        <v>75</v>
      </c>
      <c r="B89" s="33" t="s">
        <v>89</v>
      </c>
      <c r="C89" s="2" t="s">
        <v>90</v>
      </c>
      <c r="D89" s="72" t="s">
        <v>268</v>
      </c>
      <c r="E89" s="2" t="s">
        <v>92</v>
      </c>
      <c r="F89" s="2">
        <v>796</v>
      </c>
      <c r="G89" s="2" t="s">
        <v>141</v>
      </c>
      <c r="H89" s="2">
        <v>12.5</v>
      </c>
      <c r="I89" s="2">
        <v>71100000000</v>
      </c>
      <c r="J89" s="2" t="s">
        <v>21</v>
      </c>
      <c r="K89" s="6">
        <f>600000/1000</f>
        <v>600</v>
      </c>
      <c r="L89" s="37" t="s">
        <v>223</v>
      </c>
      <c r="M89" s="3" t="s">
        <v>269</v>
      </c>
      <c r="N89" s="3" t="s">
        <v>41</v>
      </c>
      <c r="O89" s="2" t="s">
        <v>20</v>
      </c>
      <c r="P89" s="2" t="s">
        <v>64</v>
      </c>
      <c r="Q89" s="94" t="s">
        <v>270</v>
      </c>
    </row>
    <row r="90" spans="1:17" ht="79.5" customHeight="1">
      <c r="A90" s="2">
        <v>76</v>
      </c>
      <c r="B90" s="33" t="s">
        <v>89</v>
      </c>
      <c r="C90" s="2" t="s">
        <v>90</v>
      </c>
      <c r="D90" s="68" t="s">
        <v>271</v>
      </c>
      <c r="E90" s="2" t="s">
        <v>92</v>
      </c>
      <c r="F90" s="2">
        <v>796</v>
      </c>
      <c r="G90" s="2" t="s">
        <v>141</v>
      </c>
      <c r="H90" s="2">
        <v>102</v>
      </c>
      <c r="I90" s="2">
        <v>71100000000</v>
      </c>
      <c r="J90" s="2" t="s">
        <v>21</v>
      </c>
      <c r="K90" s="6">
        <f>1624280/1000</f>
        <v>1624.28</v>
      </c>
      <c r="L90" s="37" t="s">
        <v>223</v>
      </c>
      <c r="M90" s="3" t="s">
        <v>269</v>
      </c>
      <c r="N90" s="3" t="s">
        <v>41</v>
      </c>
      <c r="O90" s="2" t="s">
        <v>20</v>
      </c>
      <c r="P90" s="2" t="s">
        <v>64</v>
      </c>
      <c r="Q90" s="94" t="s">
        <v>270</v>
      </c>
    </row>
    <row r="91" spans="1:17" ht="65.25" customHeight="1">
      <c r="A91" s="2">
        <v>77</v>
      </c>
      <c r="B91" s="33" t="s">
        <v>89</v>
      </c>
      <c r="C91" s="2" t="s">
        <v>90</v>
      </c>
      <c r="D91" s="5" t="s">
        <v>273</v>
      </c>
      <c r="E91" s="2" t="s">
        <v>92</v>
      </c>
      <c r="F91" s="2">
        <v>796</v>
      </c>
      <c r="G91" s="2" t="s">
        <v>141</v>
      </c>
      <c r="H91" s="2">
        <v>70</v>
      </c>
      <c r="I91" s="2">
        <v>71100000000</v>
      </c>
      <c r="J91" s="2" t="s">
        <v>21</v>
      </c>
      <c r="K91" s="6">
        <f>4526696/1000</f>
        <v>4526.6959999999999</v>
      </c>
      <c r="L91" s="37" t="s">
        <v>93</v>
      </c>
      <c r="M91" s="3" t="s">
        <v>269</v>
      </c>
      <c r="N91" s="3" t="s">
        <v>41</v>
      </c>
      <c r="O91" s="2" t="s">
        <v>20</v>
      </c>
      <c r="P91" s="2" t="s">
        <v>64</v>
      </c>
      <c r="Q91" s="94" t="s">
        <v>274</v>
      </c>
    </row>
    <row r="92" spans="1:17" ht="81.75" customHeight="1">
      <c r="A92" s="2">
        <v>78</v>
      </c>
      <c r="B92" s="9" t="s">
        <v>149</v>
      </c>
      <c r="C92" s="9" t="s">
        <v>240</v>
      </c>
      <c r="D92" s="22" t="s">
        <v>241</v>
      </c>
      <c r="E92" s="95" t="s">
        <v>38</v>
      </c>
      <c r="F92" s="12">
        <v>796</v>
      </c>
      <c r="G92" s="12" t="s">
        <v>69</v>
      </c>
      <c r="H92" s="12" t="s">
        <v>242</v>
      </c>
      <c r="I92" s="12">
        <v>71100000000</v>
      </c>
      <c r="J92" s="12" t="s">
        <v>21</v>
      </c>
      <c r="K92" s="96">
        <f>577210/1000</f>
        <v>577.21</v>
      </c>
      <c r="L92" s="62" t="s">
        <v>275</v>
      </c>
      <c r="M92" s="62" t="s">
        <v>40</v>
      </c>
      <c r="N92" s="62" t="s">
        <v>41</v>
      </c>
      <c r="O92" s="12" t="s">
        <v>20</v>
      </c>
      <c r="P92" s="97" t="s">
        <v>29</v>
      </c>
      <c r="Q92" s="92" t="s">
        <v>276</v>
      </c>
    </row>
    <row r="93" spans="1:17" ht="67.5" customHeight="1">
      <c r="A93" s="2">
        <v>79</v>
      </c>
      <c r="B93" s="32" t="s">
        <v>278</v>
      </c>
      <c r="C93" s="2" t="s">
        <v>278</v>
      </c>
      <c r="D93" s="75" t="s">
        <v>279</v>
      </c>
      <c r="E93" s="10" t="s">
        <v>169</v>
      </c>
      <c r="F93" s="9">
        <v>796</v>
      </c>
      <c r="G93" s="2" t="s">
        <v>45</v>
      </c>
      <c r="H93" s="2" t="s">
        <v>34</v>
      </c>
      <c r="I93" s="10">
        <v>71100000000</v>
      </c>
      <c r="J93" s="9" t="s">
        <v>21</v>
      </c>
      <c r="K93" s="6">
        <f>204536.8/1000</f>
        <v>204.5368</v>
      </c>
      <c r="L93" s="3" t="s">
        <v>253</v>
      </c>
      <c r="M93" s="10" t="s">
        <v>280</v>
      </c>
      <c r="N93" s="9" t="s">
        <v>35</v>
      </c>
      <c r="O93" s="9" t="s">
        <v>20</v>
      </c>
      <c r="P93" s="7" t="s">
        <v>29</v>
      </c>
      <c r="Q93" s="63" t="s">
        <v>281</v>
      </c>
    </row>
    <row r="94" spans="1:17" ht="102.75" customHeight="1">
      <c r="A94" s="98">
        <v>80</v>
      </c>
      <c r="B94" s="33">
        <v>74</v>
      </c>
      <c r="C94" s="8" t="s">
        <v>291</v>
      </c>
      <c r="D94" s="34" t="s">
        <v>284</v>
      </c>
      <c r="E94" s="35" t="s">
        <v>285</v>
      </c>
      <c r="F94" s="9">
        <v>796</v>
      </c>
      <c r="G94" s="2" t="s">
        <v>45</v>
      </c>
      <c r="H94" s="2" t="s">
        <v>45</v>
      </c>
      <c r="I94" s="10">
        <v>71100000000</v>
      </c>
      <c r="J94" s="9" t="s">
        <v>21</v>
      </c>
      <c r="K94" s="96">
        <f>291460/1000</f>
        <v>291.45999999999998</v>
      </c>
      <c r="L94" s="12" t="s">
        <v>93</v>
      </c>
      <c r="M94" s="10" t="s">
        <v>280</v>
      </c>
      <c r="N94" s="3" t="s">
        <v>47</v>
      </c>
      <c r="O94" s="9" t="s">
        <v>20</v>
      </c>
      <c r="P94" s="13" t="s">
        <v>286</v>
      </c>
      <c r="Q94" s="99" t="s">
        <v>290</v>
      </c>
    </row>
    <row r="95" spans="1:17" ht="63.75" customHeight="1">
      <c r="A95" s="100">
        <v>81</v>
      </c>
      <c r="B95" s="69" t="s">
        <v>89</v>
      </c>
      <c r="C95" s="10" t="s">
        <v>90</v>
      </c>
      <c r="D95" s="19" t="s">
        <v>288</v>
      </c>
      <c r="E95" s="9" t="s">
        <v>38</v>
      </c>
      <c r="F95" s="9">
        <v>796</v>
      </c>
      <c r="G95" s="11" t="s">
        <v>69</v>
      </c>
      <c r="H95" s="11">
        <v>2</v>
      </c>
      <c r="I95" s="10">
        <v>71100000000</v>
      </c>
      <c r="J95" s="9" t="s">
        <v>21</v>
      </c>
      <c r="K95" s="64">
        <f>1041558.49/1000</f>
        <v>1041.5584899999999</v>
      </c>
      <c r="L95" s="12" t="s">
        <v>93</v>
      </c>
      <c r="M95" s="10" t="s">
        <v>280</v>
      </c>
      <c r="N95" s="2" t="s">
        <v>41</v>
      </c>
      <c r="O95" s="14" t="s">
        <v>20</v>
      </c>
      <c r="P95" s="15" t="s">
        <v>289</v>
      </c>
      <c r="Q95" s="99" t="s">
        <v>287</v>
      </c>
    </row>
    <row r="96" spans="1:17" ht="60" customHeight="1">
      <c r="A96" s="9">
        <v>82</v>
      </c>
      <c r="B96" s="1">
        <v>29</v>
      </c>
      <c r="C96" s="1" t="s">
        <v>294</v>
      </c>
      <c r="D96" s="36" t="s">
        <v>187</v>
      </c>
      <c r="E96" s="10" t="s">
        <v>96</v>
      </c>
      <c r="F96" s="9">
        <v>796</v>
      </c>
      <c r="G96" s="11" t="s">
        <v>52</v>
      </c>
      <c r="H96" s="2" t="s">
        <v>34</v>
      </c>
      <c r="I96" s="10">
        <v>71100000000</v>
      </c>
      <c r="J96" s="9" t="s">
        <v>21</v>
      </c>
      <c r="K96" s="93">
        <f>210492.86/1000</f>
        <v>210.49285999999998</v>
      </c>
      <c r="L96" s="12" t="s">
        <v>93</v>
      </c>
      <c r="M96" s="10" t="s">
        <v>280</v>
      </c>
      <c r="N96" s="2" t="s">
        <v>35</v>
      </c>
      <c r="O96" s="14" t="s">
        <v>20</v>
      </c>
      <c r="P96" s="2" t="s">
        <v>58</v>
      </c>
      <c r="Q96" s="99" t="s">
        <v>287</v>
      </c>
    </row>
    <row r="97" spans="1:17" ht="69.75" customHeight="1">
      <c r="A97" s="101">
        <v>83</v>
      </c>
      <c r="B97" s="33" t="s">
        <v>258</v>
      </c>
      <c r="C97" s="9" t="s">
        <v>89</v>
      </c>
      <c r="D97" s="22" t="s">
        <v>293</v>
      </c>
      <c r="E97" s="2" t="s">
        <v>92</v>
      </c>
      <c r="F97" s="9">
        <v>796</v>
      </c>
      <c r="G97" s="9" t="s">
        <v>141</v>
      </c>
      <c r="H97" s="9" t="s">
        <v>34</v>
      </c>
      <c r="I97" s="10">
        <v>71100000000</v>
      </c>
      <c r="J97" s="9" t="s">
        <v>21</v>
      </c>
      <c r="K97" s="96">
        <f>174685.96/1000</f>
        <v>174.68595999999999</v>
      </c>
      <c r="L97" s="12" t="s">
        <v>93</v>
      </c>
      <c r="M97" s="10" t="s">
        <v>280</v>
      </c>
      <c r="N97" s="2" t="s">
        <v>47</v>
      </c>
      <c r="O97" s="14" t="s">
        <v>20</v>
      </c>
      <c r="P97" s="16" t="s">
        <v>194</v>
      </c>
      <c r="Q97" s="99" t="s">
        <v>292</v>
      </c>
    </row>
    <row r="98" spans="1:17" ht="72.75" customHeight="1">
      <c r="A98" s="10">
        <v>84</v>
      </c>
      <c r="B98" s="102" t="s">
        <v>84</v>
      </c>
      <c r="C98" s="9">
        <v>27</v>
      </c>
      <c r="D98" s="22" t="s">
        <v>295</v>
      </c>
      <c r="E98" s="10" t="s">
        <v>96</v>
      </c>
      <c r="F98" s="9">
        <v>796</v>
      </c>
      <c r="G98" s="9" t="s">
        <v>33</v>
      </c>
      <c r="H98" s="9">
        <v>1</v>
      </c>
      <c r="I98" s="10">
        <v>71100000000</v>
      </c>
      <c r="J98" s="9" t="s">
        <v>21</v>
      </c>
      <c r="K98" s="64">
        <f>432688.99/1000</f>
        <v>432.68898999999999</v>
      </c>
      <c r="L98" s="12" t="s">
        <v>93</v>
      </c>
      <c r="M98" s="10" t="s">
        <v>280</v>
      </c>
      <c r="N98" s="2" t="s">
        <v>35</v>
      </c>
      <c r="O98" s="9" t="s">
        <v>20</v>
      </c>
      <c r="P98" s="16" t="s">
        <v>289</v>
      </c>
      <c r="Q98" s="99" t="s">
        <v>296</v>
      </c>
    </row>
    <row r="99" spans="1:17" ht="75" customHeight="1">
      <c r="A99" s="10">
        <v>85</v>
      </c>
      <c r="B99" s="1">
        <v>81</v>
      </c>
      <c r="C99" s="2" t="s">
        <v>256</v>
      </c>
      <c r="D99" s="22" t="s">
        <v>298</v>
      </c>
      <c r="E99" s="10" t="s">
        <v>96</v>
      </c>
      <c r="F99" s="9">
        <v>796</v>
      </c>
      <c r="G99" s="9" t="s">
        <v>34</v>
      </c>
      <c r="H99" s="9" t="s">
        <v>34</v>
      </c>
      <c r="I99" s="10">
        <v>71100000000</v>
      </c>
      <c r="J99" s="9" t="s">
        <v>21</v>
      </c>
      <c r="K99" s="64">
        <f>335570.76/1000</f>
        <v>335.57076000000001</v>
      </c>
      <c r="L99" s="12" t="s">
        <v>236</v>
      </c>
      <c r="M99" s="10" t="s">
        <v>40</v>
      </c>
      <c r="N99" s="2" t="s">
        <v>35</v>
      </c>
      <c r="O99" s="9" t="s">
        <v>20</v>
      </c>
      <c r="P99" s="2" t="s">
        <v>58</v>
      </c>
      <c r="Q99" s="38" t="s">
        <v>297</v>
      </c>
    </row>
    <row r="100" spans="1:17" s="18" customFormat="1" ht="69" customHeight="1">
      <c r="A100" s="10">
        <v>86</v>
      </c>
      <c r="B100" s="10" t="s">
        <v>302</v>
      </c>
      <c r="C100" s="17">
        <v>43</v>
      </c>
      <c r="D100" s="26" t="s">
        <v>299</v>
      </c>
      <c r="E100" s="9" t="s">
        <v>300</v>
      </c>
      <c r="F100" s="9">
        <v>796</v>
      </c>
      <c r="G100" s="2" t="s">
        <v>45</v>
      </c>
      <c r="H100" s="2" t="s">
        <v>34</v>
      </c>
      <c r="I100" s="10">
        <v>71100000000</v>
      </c>
      <c r="J100" s="9" t="s">
        <v>21</v>
      </c>
      <c r="K100" s="6">
        <f>18075798.48/1000</f>
        <v>18075.798480000001</v>
      </c>
      <c r="L100" s="3" t="s">
        <v>236</v>
      </c>
      <c r="M100" s="10" t="s">
        <v>303</v>
      </c>
      <c r="N100" s="37" t="s">
        <v>41</v>
      </c>
      <c r="O100" s="9" t="s">
        <v>20</v>
      </c>
      <c r="P100" s="16" t="s">
        <v>58</v>
      </c>
      <c r="Q100" s="79" t="s">
        <v>301</v>
      </c>
    </row>
    <row r="101" spans="1:17" s="18" customFormat="1" ht="61.5" customHeight="1">
      <c r="A101" s="10">
        <v>87</v>
      </c>
      <c r="B101" s="69" t="s">
        <v>318</v>
      </c>
      <c r="C101" s="9" t="s">
        <v>308</v>
      </c>
      <c r="D101" s="72" t="s">
        <v>309</v>
      </c>
      <c r="E101" s="2" t="s">
        <v>305</v>
      </c>
      <c r="F101" s="9">
        <v>796</v>
      </c>
      <c r="G101" s="9" t="s">
        <v>33</v>
      </c>
      <c r="H101" s="2">
        <v>1</v>
      </c>
      <c r="I101" s="10">
        <v>71100000000</v>
      </c>
      <c r="J101" s="9" t="s">
        <v>21</v>
      </c>
      <c r="K101" s="103">
        <f>[1]Лист1!$K$97</f>
        <v>250</v>
      </c>
      <c r="L101" s="9" t="s">
        <v>269</v>
      </c>
      <c r="M101" s="37" t="s">
        <v>40</v>
      </c>
      <c r="N101" s="37" t="s">
        <v>41</v>
      </c>
      <c r="O101" s="9" t="s">
        <v>20</v>
      </c>
      <c r="P101" s="15" t="s">
        <v>194</v>
      </c>
      <c r="Q101" s="2" t="s">
        <v>317</v>
      </c>
    </row>
    <row r="102" spans="1:17" ht="68.25" customHeight="1">
      <c r="A102" s="1">
        <v>88</v>
      </c>
      <c r="B102" s="69" t="s">
        <v>318</v>
      </c>
      <c r="C102" s="9" t="s">
        <v>308</v>
      </c>
      <c r="D102" s="5" t="s">
        <v>310</v>
      </c>
      <c r="E102" s="2" t="s">
        <v>305</v>
      </c>
      <c r="F102" s="9">
        <v>796</v>
      </c>
      <c r="G102" s="9" t="s">
        <v>33</v>
      </c>
      <c r="H102" s="2">
        <v>2</v>
      </c>
      <c r="I102" s="10">
        <v>71100000000</v>
      </c>
      <c r="J102" s="9" t="s">
        <v>21</v>
      </c>
      <c r="K102" s="6">
        <f>330000/1000</f>
        <v>330</v>
      </c>
      <c r="L102" s="9" t="s">
        <v>269</v>
      </c>
      <c r="M102" s="37" t="s">
        <v>40</v>
      </c>
      <c r="N102" s="37" t="s">
        <v>41</v>
      </c>
      <c r="O102" s="9" t="s">
        <v>20</v>
      </c>
      <c r="P102" s="15" t="s">
        <v>194</v>
      </c>
      <c r="Q102" s="2" t="s">
        <v>317</v>
      </c>
    </row>
    <row r="103" spans="1:17" ht="80.25" customHeight="1">
      <c r="A103" s="1">
        <v>89</v>
      </c>
      <c r="B103" s="69" t="s">
        <v>318</v>
      </c>
      <c r="C103" s="9" t="s">
        <v>308</v>
      </c>
      <c r="D103" s="5" t="s">
        <v>315</v>
      </c>
      <c r="E103" s="2" t="s">
        <v>305</v>
      </c>
      <c r="F103" s="9">
        <v>796</v>
      </c>
      <c r="G103" s="9" t="s">
        <v>33</v>
      </c>
      <c r="H103" s="2">
        <v>2</v>
      </c>
      <c r="I103" s="10">
        <v>71100000000</v>
      </c>
      <c r="J103" s="9" t="s">
        <v>21</v>
      </c>
      <c r="K103" s="6">
        <f>500000/1000</f>
        <v>500</v>
      </c>
      <c r="L103" s="9" t="s">
        <v>269</v>
      </c>
      <c r="M103" s="37" t="s">
        <v>40</v>
      </c>
      <c r="N103" s="37" t="s">
        <v>41</v>
      </c>
      <c r="O103" s="9" t="s">
        <v>20</v>
      </c>
      <c r="P103" s="15" t="s">
        <v>194</v>
      </c>
      <c r="Q103" s="9" t="s">
        <v>316</v>
      </c>
    </row>
    <row r="104" spans="1:17" ht="69" customHeight="1">
      <c r="A104" s="1">
        <v>90</v>
      </c>
      <c r="B104" s="10" t="s">
        <v>307</v>
      </c>
      <c r="C104" s="9" t="s">
        <v>308</v>
      </c>
      <c r="D104" s="114" t="s">
        <v>311</v>
      </c>
      <c r="E104" s="2" t="s">
        <v>305</v>
      </c>
      <c r="F104" s="9">
        <v>796</v>
      </c>
      <c r="G104" s="2" t="s">
        <v>306</v>
      </c>
      <c r="H104" s="2">
        <v>2</v>
      </c>
      <c r="I104" s="10">
        <v>71100000000</v>
      </c>
      <c r="J104" s="9" t="s">
        <v>21</v>
      </c>
      <c r="K104" s="6">
        <f>900000/1000</f>
        <v>900</v>
      </c>
      <c r="L104" s="9" t="s">
        <v>269</v>
      </c>
      <c r="M104" s="37" t="s">
        <v>40</v>
      </c>
      <c r="N104" s="37" t="s">
        <v>41</v>
      </c>
      <c r="O104" s="9" t="s">
        <v>20</v>
      </c>
      <c r="P104" s="15" t="s">
        <v>194</v>
      </c>
      <c r="Q104" s="63" t="s">
        <v>304</v>
      </c>
    </row>
    <row r="105" spans="1:17" ht="50.1" customHeight="1">
      <c r="A105" s="1">
        <v>91</v>
      </c>
      <c r="B105" s="69">
        <v>29</v>
      </c>
      <c r="C105" s="1" t="s">
        <v>294</v>
      </c>
      <c r="D105" s="36" t="s">
        <v>187</v>
      </c>
      <c r="E105" s="10" t="s">
        <v>96</v>
      </c>
      <c r="F105" s="9">
        <v>796</v>
      </c>
      <c r="G105" s="1" t="s">
        <v>52</v>
      </c>
      <c r="H105" s="9" t="s">
        <v>34</v>
      </c>
      <c r="I105" s="10">
        <v>71100000000</v>
      </c>
      <c r="J105" s="9" t="s">
        <v>21</v>
      </c>
      <c r="K105" s="93">
        <f>343616/1000</f>
        <v>343.61599999999999</v>
      </c>
      <c r="L105" s="9" t="s">
        <v>269</v>
      </c>
      <c r="M105" s="37" t="s">
        <v>40</v>
      </c>
      <c r="N105" s="2" t="s">
        <v>35</v>
      </c>
      <c r="O105" s="9" t="s">
        <v>20</v>
      </c>
      <c r="P105" s="1" t="s">
        <v>58</v>
      </c>
      <c r="Q105" s="2" t="s">
        <v>312</v>
      </c>
    </row>
    <row r="106" spans="1:17" ht="50.1" customHeight="1">
      <c r="A106" s="1">
        <v>92</v>
      </c>
      <c r="B106" s="69">
        <v>29</v>
      </c>
      <c r="C106" s="1" t="s">
        <v>294</v>
      </c>
      <c r="D106" s="36" t="s">
        <v>187</v>
      </c>
      <c r="E106" s="10" t="s">
        <v>96</v>
      </c>
      <c r="F106" s="9">
        <v>796</v>
      </c>
      <c r="G106" s="1" t="s">
        <v>52</v>
      </c>
      <c r="H106" s="9" t="s">
        <v>34</v>
      </c>
      <c r="I106" s="10">
        <v>71100000000</v>
      </c>
      <c r="J106" s="9" t="s">
        <v>21</v>
      </c>
      <c r="K106" s="93">
        <f>883584/1000</f>
        <v>883.58399999999995</v>
      </c>
      <c r="L106" s="9" t="s">
        <v>269</v>
      </c>
      <c r="M106" s="37" t="s">
        <v>40</v>
      </c>
      <c r="N106" s="2" t="s">
        <v>35</v>
      </c>
      <c r="O106" s="9" t="s">
        <v>20</v>
      </c>
      <c r="P106" s="1" t="s">
        <v>58</v>
      </c>
      <c r="Q106" s="2" t="s">
        <v>312</v>
      </c>
    </row>
    <row r="107" spans="1:17" ht="50.1" customHeight="1">
      <c r="A107" s="1">
        <v>93</v>
      </c>
      <c r="B107" s="69">
        <v>29</v>
      </c>
      <c r="C107" s="1" t="s">
        <v>294</v>
      </c>
      <c r="D107" s="36" t="s">
        <v>187</v>
      </c>
      <c r="E107" s="10" t="s">
        <v>96</v>
      </c>
      <c r="F107" s="9">
        <v>796</v>
      </c>
      <c r="G107" s="1" t="s">
        <v>52</v>
      </c>
      <c r="H107" s="9" t="s">
        <v>34</v>
      </c>
      <c r="I107" s="10">
        <v>71100000000</v>
      </c>
      <c r="J107" s="9" t="s">
        <v>21</v>
      </c>
      <c r="K107" s="93">
        <f>5062077.54/1000</f>
        <v>5062.0775400000002</v>
      </c>
      <c r="L107" s="9" t="s">
        <v>269</v>
      </c>
      <c r="M107" s="37" t="s">
        <v>40</v>
      </c>
      <c r="N107" s="2" t="s">
        <v>35</v>
      </c>
      <c r="O107" s="9" t="s">
        <v>20</v>
      </c>
      <c r="P107" s="1" t="s">
        <v>58</v>
      </c>
      <c r="Q107" s="2" t="s">
        <v>312</v>
      </c>
    </row>
    <row r="108" spans="1:17" ht="50.1" customHeight="1">
      <c r="A108" s="1">
        <v>94</v>
      </c>
      <c r="B108" s="69">
        <v>29</v>
      </c>
      <c r="C108" s="1" t="s">
        <v>294</v>
      </c>
      <c r="D108" s="36" t="s">
        <v>187</v>
      </c>
      <c r="E108" s="10" t="s">
        <v>96</v>
      </c>
      <c r="F108" s="9">
        <v>796</v>
      </c>
      <c r="G108" s="1" t="s">
        <v>52</v>
      </c>
      <c r="H108" s="9" t="s">
        <v>34</v>
      </c>
      <c r="I108" s="10">
        <v>71100000000</v>
      </c>
      <c r="J108" s="9" t="s">
        <v>21</v>
      </c>
      <c r="K108" s="93">
        <f>7335256.08/1000</f>
        <v>7335.2560800000001</v>
      </c>
      <c r="L108" s="9" t="s">
        <v>269</v>
      </c>
      <c r="M108" s="37" t="s">
        <v>40</v>
      </c>
      <c r="N108" s="2" t="s">
        <v>35</v>
      </c>
      <c r="O108" s="9" t="s">
        <v>20</v>
      </c>
      <c r="P108" s="1" t="s">
        <v>58</v>
      </c>
      <c r="Q108" s="2" t="s">
        <v>312</v>
      </c>
    </row>
    <row r="109" spans="1:17" ht="50.1" customHeight="1">
      <c r="A109" s="1">
        <v>95</v>
      </c>
      <c r="B109" s="69">
        <v>29</v>
      </c>
      <c r="C109" s="1" t="s">
        <v>294</v>
      </c>
      <c r="D109" s="36" t="s">
        <v>187</v>
      </c>
      <c r="E109" s="10" t="s">
        <v>96</v>
      </c>
      <c r="F109" s="9">
        <v>796</v>
      </c>
      <c r="G109" s="1" t="s">
        <v>52</v>
      </c>
      <c r="H109" s="9" t="s">
        <v>34</v>
      </c>
      <c r="I109" s="10">
        <v>71100000000</v>
      </c>
      <c r="J109" s="9" t="s">
        <v>21</v>
      </c>
      <c r="K109" s="93">
        <f>294528/1000</f>
        <v>294.52800000000002</v>
      </c>
      <c r="L109" s="9" t="s">
        <v>269</v>
      </c>
      <c r="M109" s="37" t="s">
        <v>40</v>
      </c>
      <c r="N109" s="2" t="s">
        <v>35</v>
      </c>
      <c r="O109" s="9" t="s">
        <v>20</v>
      </c>
      <c r="P109" s="1" t="s">
        <v>58</v>
      </c>
      <c r="Q109" s="2" t="s">
        <v>312</v>
      </c>
    </row>
    <row r="110" spans="1:17" ht="50.1" customHeight="1">
      <c r="A110" s="1">
        <v>96</v>
      </c>
      <c r="B110" s="69">
        <v>29</v>
      </c>
      <c r="C110" s="1" t="s">
        <v>294</v>
      </c>
      <c r="D110" s="36" t="s">
        <v>187</v>
      </c>
      <c r="E110" s="10" t="s">
        <v>96</v>
      </c>
      <c r="F110" s="9">
        <v>796</v>
      </c>
      <c r="G110" s="1" t="s">
        <v>52</v>
      </c>
      <c r="H110" s="9" t="s">
        <v>34</v>
      </c>
      <c r="I110" s="10">
        <v>71100000000</v>
      </c>
      <c r="J110" s="9" t="s">
        <v>21</v>
      </c>
      <c r="K110" s="93">
        <f>2689975.61/1000</f>
        <v>2689.97561</v>
      </c>
      <c r="L110" s="9" t="s">
        <v>269</v>
      </c>
      <c r="M110" s="37" t="s">
        <v>40</v>
      </c>
      <c r="N110" s="2" t="s">
        <v>35</v>
      </c>
      <c r="O110" s="9" t="s">
        <v>20</v>
      </c>
      <c r="P110" s="1" t="s">
        <v>58</v>
      </c>
      <c r="Q110" s="2" t="s">
        <v>313</v>
      </c>
    </row>
    <row r="111" spans="1:17" ht="50.1" customHeight="1">
      <c r="A111" s="1">
        <v>97</v>
      </c>
      <c r="B111" s="69">
        <v>29</v>
      </c>
      <c r="C111" s="1" t="s">
        <v>294</v>
      </c>
      <c r="D111" s="36" t="s">
        <v>187</v>
      </c>
      <c r="E111" s="10" t="s">
        <v>96</v>
      </c>
      <c r="F111" s="9">
        <v>796</v>
      </c>
      <c r="G111" s="1" t="s">
        <v>52</v>
      </c>
      <c r="H111" s="9" t="s">
        <v>34</v>
      </c>
      <c r="I111" s="10">
        <v>71100000000</v>
      </c>
      <c r="J111" s="9" t="s">
        <v>21</v>
      </c>
      <c r="K111" s="93">
        <f>662688/1000</f>
        <v>662.68799999999999</v>
      </c>
      <c r="L111" s="9" t="s">
        <v>269</v>
      </c>
      <c r="M111" s="37" t="s">
        <v>40</v>
      </c>
      <c r="N111" s="2" t="s">
        <v>35</v>
      </c>
      <c r="O111" s="9" t="s">
        <v>20</v>
      </c>
      <c r="P111" s="1" t="s">
        <v>58</v>
      </c>
      <c r="Q111" s="2" t="s">
        <v>313</v>
      </c>
    </row>
    <row r="112" spans="1:17" ht="50.1" customHeight="1">
      <c r="A112" s="1">
        <v>98</v>
      </c>
      <c r="B112" s="69">
        <v>29</v>
      </c>
      <c r="C112" s="1" t="s">
        <v>294</v>
      </c>
      <c r="D112" s="36" t="s">
        <v>187</v>
      </c>
      <c r="E112" s="10" t="s">
        <v>96</v>
      </c>
      <c r="F112" s="9">
        <v>796</v>
      </c>
      <c r="G112" s="1" t="s">
        <v>52</v>
      </c>
      <c r="H112" s="9" t="s">
        <v>34</v>
      </c>
      <c r="I112" s="10">
        <v>71100000000</v>
      </c>
      <c r="J112" s="9" t="s">
        <v>21</v>
      </c>
      <c r="K112" s="93">
        <f>2389762.15/1000</f>
        <v>2389.76215</v>
      </c>
      <c r="L112" s="9" t="s">
        <v>269</v>
      </c>
      <c r="M112" s="37" t="s">
        <v>40</v>
      </c>
      <c r="N112" s="2" t="s">
        <v>41</v>
      </c>
      <c r="O112" s="9" t="s">
        <v>20</v>
      </c>
      <c r="P112" s="1" t="s">
        <v>58</v>
      </c>
      <c r="Q112" s="2" t="s">
        <v>313</v>
      </c>
    </row>
    <row r="113" spans="1:17" ht="50.1" customHeight="1">
      <c r="A113" s="1">
        <v>99</v>
      </c>
      <c r="B113" s="10" t="s">
        <v>208</v>
      </c>
      <c r="C113" s="40" t="s">
        <v>30</v>
      </c>
      <c r="D113" s="36" t="s">
        <v>314</v>
      </c>
      <c r="E113" s="10" t="s">
        <v>96</v>
      </c>
      <c r="F113" s="9">
        <v>796</v>
      </c>
      <c r="G113" s="1" t="s">
        <v>33</v>
      </c>
      <c r="H113" s="9" t="s">
        <v>34</v>
      </c>
      <c r="I113" s="10">
        <v>71100000000</v>
      </c>
      <c r="J113" s="9" t="s">
        <v>21</v>
      </c>
      <c r="K113" s="93">
        <f>269208.66/1000</f>
        <v>269.20865999999995</v>
      </c>
      <c r="L113" s="9" t="s">
        <v>269</v>
      </c>
      <c r="M113" s="37" t="s">
        <v>40</v>
      </c>
      <c r="N113" s="2" t="s">
        <v>35</v>
      </c>
      <c r="O113" s="9" t="s">
        <v>20</v>
      </c>
      <c r="P113" s="1" t="s">
        <v>58</v>
      </c>
      <c r="Q113" s="2" t="s">
        <v>313</v>
      </c>
    </row>
    <row r="114" spans="1:17" ht="60.75" customHeight="1">
      <c r="A114" s="1">
        <v>100</v>
      </c>
      <c r="B114" s="1" t="s">
        <v>334</v>
      </c>
      <c r="C114" s="113" t="s">
        <v>335</v>
      </c>
      <c r="D114" s="68" t="s">
        <v>331</v>
      </c>
      <c r="E114" s="10" t="s">
        <v>96</v>
      </c>
      <c r="F114" s="109">
        <v>796</v>
      </c>
      <c r="G114" s="9" t="s">
        <v>34</v>
      </c>
      <c r="H114" s="9" t="s">
        <v>34</v>
      </c>
      <c r="I114" s="10">
        <v>71100000000</v>
      </c>
      <c r="J114" s="9" t="s">
        <v>21</v>
      </c>
      <c r="K114" s="110">
        <f>998279.33/1000</f>
        <v>998.27932999999996</v>
      </c>
      <c r="L114" s="111" t="s">
        <v>332</v>
      </c>
      <c r="M114" s="10" t="s">
        <v>40</v>
      </c>
      <c r="N114" s="2" t="s">
        <v>35</v>
      </c>
      <c r="O114" s="9" t="s">
        <v>20</v>
      </c>
      <c r="P114" s="112" t="s">
        <v>58</v>
      </c>
      <c r="Q114" s="112" t="s">
        <v>333</v>
      </c>
    </row>
    <row r="115" spans="1:17" ht="51.75" customHeight="1">
      <c r="A115" s="1">
        <v>101</v>
      </c>
      <c r="B115" s="117" t="s">
        <v>318</v>
      </c>
      <c r="C115" s="116" t="s">
        <v>337</v>
      </c>
      <c r="D115" s="115" t="s">
        <v>336</v>
      </c>
      <c r="E115" s="10" t="s">
        <v>96</v>
      </c>
      <c r="F115" s="109">
        <v>796</v>
      </c>
      <c r="G115" s="9" t="s">
        <v>34</v>
      </c>
      <c r="H115" s="9" t="s">
        <v>34</v>
      </c>
      <c r="I115" s="10">
        <v>71100000000</v>
      </c>
      <c r="J115" s="9" t="s">
        <v>21</v>
      </c>
      <c r="K115" s="1">
        <f>550000/1000</f>
        <v>550</v>
      </c>
      <c r="L115" s="111" t="s">
        <v>332</v>
      </c>
      <c r="M115" s="10" t="s">
        <v>40</v>
      </c>
      <c r="N115" s="2" t="s">
        <v>41</v>
      </c>
      <c r="O115" s="9" t="s">
        <v>20</v>
      </c>
      <c r="P115" s="1" t="s">
        <v>194</v>
      </c>
      <c r="Q115" s="116" t="s">
        <v>338</v>
      </c>
    </row>
    <row r="116" spans="1:17" ht="52.5" customHeight="1">
      <c r="A116" s="1">
        <v>101</v>
      </c>
      <c r="B116" s="1">
        <v>10</v>
      </c>
      <c r="C116" s="2" t="s">
        <v>339</v>
      </c>
      <c r="D116" s="68" t="s">
        <v>340</v>
      </c>
      <c r="E116" s="10" t="s">
        <v>96</v>
      </c>
      <c r="F116" s="109">
        <v>796</v>
      </c>
      <c r="G116" s="9" t="s">
        <v>34</v>
      </c>
      <c r="H116" s="9" t="s">
        <v>34</v>
      </c>
      <c r="I116" s="10">
        <v>71100000000</v>
      </c>
      <c r="J116" s="9" t="s">
        <v>21</v>
      </c>
      <c r="K116" s="1">
        <v>257.76</v>
      </c>
      <c r="L116" s="111" t="s">
        <v>332</v>
      </c>
      <c r="M116" s="10" t="s">
        <v>40</v>
      </c>
      <c r="N116" s="2" t="s">
        <v>35</v>
      </c>
      <c r="O116" s="9" t="s">
        <v>20</v>
      </c>
      <c r="P116" s="1" t="s">
        <v>58</v>
      </c>
      <c r="Q116" s="112" t="s">
        <v>341</v>
      </c>
    </row>
    <row r="117" spans="1:17" ht="42" customHeight="1">
      <c r="A117" s="1">
        <v>102</v>
      </c>
      <c r="B117" s="1" t="s">
        <v>89</v>
      </c>
      <c r="C117" s="1" t="s">
        <v>344</v>
      </c>
      <c r="D117" s="36" t="s">
        <v>343</v>
      </c>
      <c r="E117" s="10" t="s">
        <v>96</v>
      </c>
      <c r="F117" s="109">
        <v>796</v>
      </c>
      <c r="G117" s="9" t="s">
        <v>34</v>
      </c>
      <c r="H117" s="9" t="s">
        <v>34</v>
      </c>
      <c r="I117" s="10">
        <v>71100000000</v>
      </c>
      <c r="J117" s="9" t="s">
        <v>21</v>
      </c>
      <c r="K117" s="1">
        <f>170071/1000</f>
        <v>170.071</v>
      </c>
      <c r="L117" s="111" t="s">
        <v>332</v>
      </c>
      <c r="M117" s="10" t="s">
        <v>40</v>
      </c>
      <c r="N117" s="2" t="s">
        <v>47</v>
      </c>
      <c r="O117" s="9" t="s">
        <v>20</v>
      </c>
      <c r="P117" s="1" t="s">
        <v>194</v>
      </c>
      <c r="Q117" s="112" t="s">
        <v>342</v>
      </c>
    </row>
    <row r="118" spans="1:17" ht="46.5" customHeight="1">
      <c r="A118" s="1">
        <v>103</v>
      </c>
      <c r="B118" s="1">
        <v>81</v>
      </c>
      <c r="C118" s="2" t="s">
        <v>352</v>
      </c>
      <c r="D118" s="38" t="s">
        <v>345</v>
      </c>
      <c r="E118" s="10" t="s">
        <v>96</v>
      </c>
      <c r="F118" s="109">
        <v>796</v>
      </c>
      <c r="G118" s="1" t="s">
        <v>52</v>
      </c>
      <c r="H118" s="9" t="s">
        <v>34</v>
      </c>
      <c r="I118" s="10">
        <v>71100000000</v>
      </c>
      <c r="J118" s="9" t="s">
        <v>21</v>
      </c>
      <c r="K118" s="1">
        <f>7235760/1000</f>
        <v>7235.76</v>
      </c>
      <c r="L118" s="111" t="s">
        <v>332</v>
      </c>
      <c r="M118" s="10" t="s">
        <v>40</v>
      </c>
      <c r="N118" s="2" t="s">
        <v>35</v>
      </c>
      <c r="O118" s="1" t="s">
        <v>20</v>
      </c>
      <c r="P118" s="1" t="s">
        <v>58</v>
      </c>
      <c r="Q118" s="112" t="s">
        <v>346</v>
      </c>
    </row>
    <row r="119" spans="1:17" ht="42.75" customHeight="1">
      <c r="A119" s="1">
        <v>104</v>
      </c>
      <c r="B119" s="1">
        <v>29</v>
      </c>
      <c r="C119" s="1" t="s">
        <v>294</v>
      </c>
      <c r="D119" s="36" t="s">
        <v>187</v>
      </c>
      <c r="E119" s="10" t="s">
        <v>96</v>
      </c>
      <c r="F119" s="109">
        <v>796</v>
      </c>
      <c r="G119" s="1" t="s">
        <v>52</v>
      </c>
      <c r="H119" s="9" t="s">
        <v>34</v>
      </c>
      <c r="I119" s="10">
        <v>71100000000</v>
      </c>
      <c r="J119" s="9" t="s">
        <v>21</v>
      </c>
      <c r="K119" s="1">
        <f>2689975.61/1000</f>
        <v>2689.97561</v>
      </c>
      <c r="L119" s="1" t="s">
        <v>269</v>
      </c>
      <c r="M119" s="1" t="s">
        <v>40</v>
      </c>
      <c r="N119" s="2" t="s">
        <v>35</v>
      </c>
      <c r="O119" s="1" t="s">
        <v>20</v>
      </c>
      <c r="P119" s="1" t="s">
        <v>58</v>
      </c>
      <c r="Q119" s="2" t="s">
        <v>347</v>
      </c>
    </row>
    <row r="120" spans="1:17" ht="43.5" customHeight="1">
      <c r="A120" s="1">
        <v>105</v>
      </c>
      <c r="B120" s="1" t="s">
        <v>353</v>
      </c>
      <c r="C120" s="102" t="s">
        <v>354</v>
      </c>
      <c r="D120" s="36" t="s">
        <v>349</v>
      </c>
      <c r="E120" s="10" t="s">
        <v>96</v>
      </c>
      <c r="F120" s="109">
        <v>796</v>
      </c>
      <c r="G120" s="1" t="s">
        <v>350</v>
      </c>
      <c r="H120" s="9" t="s">
        <v>34</v>
      </c>
      <c r="I120" s="10">
        <v>71100000000</v>
      </c>
      <c r="J120" s="9" t="s">
        <v>21</v>
      </c>
      <c r="K120" s="1">
        <f>1415735/1000</f>
        <v>1415.7349999999999</v>
      </c>
      <c r="L120" s="1" t="s">
        <v>332</v>
      </c>
      <c r="M120" s="1" t="s">
        <v>40</v>
      </c>
      <c r="N120" s="2" t="s">
        <v>35</v>
      </c>
      <c r="O120" s="1" t="s">
        <v>20</v>
      </c>
      <c r="P120" s="1" t="s">
        <v>58</v>
      </c>
      <c r="Q120" s="112" t="s">
        <v>351</v>
      </c>
    </row>
  </sheetData>
  <mergeCells count="20">
    <mergeCell ref="A7:P7"/>
    <mergeCell ref="A8:P8"/>
    <mergeCell ref="A9:P9"/>
    <mergeCell ref="G10:J10"/>
    <mergeCell ref="A11:A13"/>
    <mergeCell ref="B11:B13"/>
    <mergeCell ref="C11:C13"/>
    <mergeCell ref="D11:P11"/>
    <mergeCell ref="D12:D13"/>
    <mergeCell ref="E12:E13"/>
    <mergeCell ref="F12:G12"/>
    <mergeCell ref="H12:H13"/>
    <mergeCell ref="I12:J12"/>
    <mergeCell ref="K12:K13"/>
    <mergeCell ref="Q12:Q13"/>
    <mergeCell ref="L14:O14"/>
    <mergeCell ref="L12:M12"/>
    <mergeCell ref="N12:N13"/>
    <mergeCell ref="O12:O13"/>
    <mergeCell ref="P12:P1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zacup00</cp:lastModifiedBy>
  <cp:lastPrinted>2015-09-08T09:31:51Z</cp:lastPrinted>
  <dcterms:created xsi:type="dcterms:W3CDTF">1996-10-08T23:32:33Z</dcterms:created>
  <dcterms:modified xsi:type="dcterms:W3CDTF">2016-11-01T05:54:57Z</dcterms:modified>
</cp:coreProperties>
</file>